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aper\Global_Timber_2022\"/>
    </mc:Choice>
  </mc:AlternateContent>
  <xr:revisionPtr revIDLastSave="0" documentId="13_ncr:1_{A6F26FD5-C20D-4639-8A13-0E4764C0B070}" xr6:coauthVersionLast="47" xr6:coauthVersionMax="47" xr10:uidLastSave="{00000000-0000-0000-0000-000000000000}"/>
  <bookViews>
    <workbookView xWindow="-110" yWindow="-110" windowWidth="25820" windowHeight="13900" tabRatio="678" xr2:uid="{00000000-000D-0000-FFFF-FFFF00000000}"/>
  </bookViews>
  <sheets>
    <sheet name="Timber Template 2020" sheetId="14" r:id="rId1"/>
    <sheet name="Sheet2" sheetId="16" r:id="rId2"/>
    <sheet name="Sheet 3" sheetId="15" r:id="rId3"/>
  </sheets>
  <definedNames>
    <definedName name="_xlnm.Print_Area" localSheetId="0">'Timber Template 2020'!$A$1:$Q$184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4" l="1"/>
  <c r="B74" i="14" s="1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B81" i="14"/>
  <c r="B84" i="14"/>
  <c r="C85" i="14" s="1"/>
  <c r="D85" i="14" s="1"/>
  <c r="E85" i="14" s="1"/>
  <c r="F85" i="14" s="1"/>
  <c r="G85" i="14" s="1"/>
  <c r="H85" i="14" s="1"/>
  <c r="I85" i="14" s="1"/>
  <c r="J85" i="14" s="1"/>
  <c r="K85" i="14" s="1"/>
  <c r="L85" i="14" s="1"/>
  <c r="M85" i="14" s="1"/>
  <c r="N85" i="14" s="1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N113" i="14"/>
  <c r="N125" i="14" s="1"/>
  <c r="M113" i="14"/>
  <c r="M125" i="14" s="1"/>
  <c r="L113" i="14"/>
  <c r="L125" i="14" s="1"/>
  <c r="K113" i="14"/>
  <c r="K125" i="14" s="1"/>
  <c r="J113" i="14"/>
  <c r="J125" i="14" s="1"/>
  <c r="I113" i="14"/>
  <c r="I125" i="14" s="1"/>
  <c r="H113" i="14"/>
  <c r="H125" i="14" s="1"/>
  <c r="G113" i="14"/>
  <c r="G125" i="14" s="1"/>
  <c r="F113" i="14"/>
  <c r="F125" i="14" s="1"/>
  <c r="E113" i="14"/>
  <c r="E125" i="14" s="1"/>
  <c r="D113" i="14"/>
  <c r="D125" i="14" s="1"/>
  <c r="C113" i="14"/>
  <c r="C125" i="14" s="1"/>
  <c r="B113" i="14"/>
  <c r="B125" i="14" s="1"/>
  <c r="B47" i="14"/>
  <c r="B27" i="14"/>
  <c r="B75" i="14" s="1"/>
  <c r="B76" i="14"/>
  <c r="B77" i="14"/>
  <c r="C75" i="14"/>
  <c r="C76" i="14"/>
  <c r="C77" i="14"/>
  <c r="C59" i="14"/>
  <c r="D59" i="14" s="1"/>
  <c r="E59" i="14" s="1"/>
  <c r="F59" i="14" s="1"/>
  <c r="G59" i="14" s="1"/>
  <c r="H59" i="14" s="1"/>
  <c r="I59" i="14" s="1"/>
  <c r="J59" i="14" s="1"/>
  <c r="K59" i="14" s="1"/>
  <c r="L59" i="14" s="1"/>
  <c r="M59" i="14" s="1"/>
  <c r="N59" i="14" s="1"/>
  <c r="D75" i="14"/>
  <c r="D76" i="14"/>
  <c r="D77" i="14"/>
  <c r="E75" i="14"/>
  <c r="E76" i="14"/>
  <c r="E77" i="14"/>
  <c r="F75" i="14"/>
  <c r="F76" i="14"/>
  <c r="F77" i="14"/>
  <c r="G75" i="14"/>
  <c r="G76" i="14"/>
  <c r="G77" i="14"/>
  <c r="H75" i="14"/>
  <c r="H76" i="14"/>
  <c r="H77" i="14"/>
  <c r="I75" i="14"/>
  <c r="I76" i="14"/>
  <c r="I77" i="14"/>
  <c r="J75" i="14"/>
  <c r="J76" i="14"/>
  <c r="J77" i="14"/>
  <c r="K75" i="14"/>
  <c r="K76" i="14"/>
  <c r="K77" i="14"/>
  <c r="L75" i="14"/>
  <c r="L76" i="14"/>
  <c r="L77" i="14"/>
  <c r="M75" i="14"/>
  <c r="M76" i="14"/>
  <c r="M77" i="14"/>
  <c r="N75" i="14"/>
  <c r="N76" i="14"/>
  <c r="N77" i="14"/>
  <c r="L126" i="14" l="1"/>
  <c r="C126" i="14"/>
  <c r="D126" i="14"/>
  <c r="G126" i="14"/>
  <c r="I126" i="14"/>
  <c r="K126" i="14"/>
  <c r="J126" i="14"/>
  <c r="H126" i="14"/>
  <c r="M126" i="14"/>
  <c r="E126" i="14"/>
  <c r="F126" i="14"/>
  <c r="N126" i="14"/>
  <c r="N73" i="14"/>
  <c r="B127" i="14"/>
  <c r="B119" i="14"/>
  <c r="B116" i="14"/>
  <c r="B126" i="14"/>
  <c r="N74" i="14"/>
  <c r="M74" i="14"/>
  <c r="M119" i="14" s="1"/>
  <c r="M120" i="14" s="1"/>
  <c r="L74" i="14"/>
  <c r="L116" i="14" s="1"/>
  <c r="K74" i="14"/>
  <c r="K119" i="14" s="1"/>
  <c r="K120" i="14" s="1"/>
  <c r="J74" i="14"/>
  <c r="J116" i="14" s="1"/>
  <c r="I74" i="14"/>
  <c r="I119" i="14" s="1"/>
  <c r="I120" i="14" s="1"/>
  <c r="H74" i="14"/>
  <c r="H116" i="14" s="1"/>
  <c r="G74" i="14"/>
  <c r="G119" i="14" s="1"/>
  <c r="G120" i="14" s="1"/>
  <c r="F74" i="14"/>
  <c r="F116" i="14" s="1"/>
  <c r="E74" i="14"/>
  <c r="E119" i="14" s="1"/>
  <c r="E120" i="14" s="1"/>
  <c r="D74" i="14"/>
  <c r="D116" i="14" s="1"/>
  <c r="C74" i="14"/>
  <c r="B140" i="14" l="1"/>
  <c r="B128" i="14"/>
  <c r="N116" i="14"/>
  <c r="C116" i="14"/>
  <c r="K116" i="14"/>
  <c r="G116" i="14"/>
  <c r="B120" i="14"/>
  <c r="F119" i="14"/>
  <c r="F120" i="14" s="1"/>
  <c r="E116" i="14"/>
  <c r="I116" i="14"/>
  <c r="M116" i="14"/>
  <c r="D119" i="14"/>
  <c r="D120" i="14" s="1"/>
  <c r="H119" i="14"/>
  <c r="H120" i="14" s="1"/>
  <c r="L119" i="14"/>
  <c r="L120" i="14" s="1"/>
  <c r="C119" i="14"/>
  <c r="C120" i="14" s="1"/>
  <c r="J119" i="14"/>
  <c r="J120" i="14" s="1"/>
  <c r="N119" i="14"/>
  <c r="N120" i="14" s="1"/>
  <c r="B138" i="14"/>
  <c r="B122" i="14" l="1"/>
  <c r="B121" i="14"/>
  <c r="B132" i="14" l="1"/>
  <c r="B133" i="14" s="1"/>
  <c r="B134" i="14" s="1"/>
  <c r="B136" i="14"/>
</calcChain>
</file>

<file path=xl/sharedStrings.xml><?xml version="1.0" encoding="utf-8"?>
<sst xmlns="http://schemas.openxmlformats.org/spreadsheetml/2006/main" count="213" uniqueCount="174">
  <si>
    <t>product</t>
  </si>
  <si>
    <t>length</t>
  </si>
  <si>
    <t>variable</t>
  </si>
  <si>
    <t>small-end diameter (cm)</t>
  </si>
  <si>
    <t>US$</t>
  </si>
  <si>
    <t>(US$/m^3)</t>
  </si>
  <si>
    <t>Low</t>
  </si>
  <si>
    <t>High</t>
  </si>
  <si>
    <t xml:space="preserve">    Administration</t>
  </si>
  <si>
    <t xml:space="preserve">    Property Tax</t>
  </si>
  <si>
    <t xml:space="preserve">    Roads</t>
  </si>
  <si>
    <t xml:space="preserve">    Fire Control</t>
  </si>
  <si>
    <t xml:space="preserve">    Disease Control &amp; Prevention</t>
  </si>
  <si>
    <t xml:space="preserve"> = 1 US$</t>
  </si>
  <si>
    <t>Range (US$)</t>
  </si>
  <si>
    <t xml:space="preserve">Other </t>
  </si>
  <si>
    <t>Currency</t>
  </si>
  <si>
    <t>(compute)</t>
  </si>
  <si>
    <t xml:space="preserve">    b) Plant maintenance</t>
  </si>
  <si>
    <t xml:space="preserve">    c) Fertilizer</t>
  </si>
  <si>
    <t xml:space="preserve">    d) Mark and dig</t>
  </si>
  <si>
    <t xml:space="preserve">    e) Plant distribution</t>
  </si>
  <si>
    <t xml:space="preserve">     f) Planting</t>
  </si>
  <si>
    <t xml:space="preserve">    g) Replant</t>
  </si>
  <si>
    <t xml:space="preserve">    a) Ant control (per application)</t>
  </si>
  <si>
    <t xml:space="preserve">    a) Thin, Haul, Load (per m^3)</t>
  </si>
  <si>
    <t xml:space="preserve">    b) Clearcut, Haul, Load (per m^3)</t>
  </si>
  <si>
    <t xml:space="preserve">    c) Transportation (per m^3 per km)</t>
  </si>
  <si>
    <t>Year</t>
  </si>
  <si>
    <t>3.  Planting</t>
  </si>
  <si>
    <t>D. Growth and Yield</t>
  </si>
  <si>
    <t>1.  Site Preparation</t>
  </si>
  <si>
    <t>4.  Ant Control</t>
  </si>
  <si>
    <t>5.  Herbicide/Cleaning</t>
  </si>
  <si>
    <t xml:space="preserve">    b) Herbicide/Cleaning (per application)</t>
  </si>
  <si>
    <t>2.  Site Preparation</t>
  </si>
  <si>
    <t>1.  Management</t>
  </si>
  <si>
    <t xml:space="preserve">    a) Volume Harvest Non-Merchantable</t>
  </si>
  <si>
    <t xml:space="preserve">    b) Volume Harvest Category 1</t>
  </si>
  <si>
    <t xml:space="preserve">    c) Volume Harvest Category 2</t>
  </si>
  <si>
    <t xml:space="preserve">    d) Volume Harvest Category 3</t>
  </si>
  <si>
    <t xml:space="preserve">    e) Volume Harvest Category 4</t>
  </si>
  <si>
    <t xml:space="preserve">     f) Volume Harvest Category 5</t>
  </si>
  <si>
    <t>1. Category 1</t>
  </si>
  <si>
    <t>2. Category 2</t>
  </si>
  <si>
    <t>3. Category 3</t>
  </si>
  <si>
    <t>4. Category 4</t>
  </si>
  <si>
    <t>5. Category 5</t>
  </si>
  <si>
    <t>1. Yearly Costs</t>
  </si>
  <si>
    <t>2. Yearly Discounted Costs</t>
  </si>
  <si>
    <t>4. Total Discounted Cost</t>
  </si>
  <si>
    <t>1. Yearly Benefits</t>
  </si>
  <si>
    <t>2. Yearly Discounted Benefits</t>
  </si>
  <si>
    <t xml:space="preserve">    a) Startup Work (Clearing, Measurements)</t>
  </si>
  <si>
    <t xml:space="preserve">    a) Seedlings</t>
  </si>
  <si>
    <t>Country:</t>
  </si>
  <si>
    <t>3. Total Cost</t>
  </si>
  <si>
    <t>3. Total Benefit</t>
  </si>
  <si>
    <t>4. Total Discounted Benefit</t>
  </si>
  <si>
    <t>Rotation Age (years):</t>
  </si>
  <si>
    <t>Date:</t>
  </si>
  <si>
    <t>K. Capital Budgeting Results</t>
  </si>
  <si>
    <t xml:space="preserve">   Good</t>
  </si>
  <si>
    <t xml:space="preserve">   Average</t>
  </si>
  <si>
    <t>Growth - m^3/ha/yr</t>
  </si>
  <si>
    <t xml:space="preserve">   High</t>
  </si>
  <si>
    <t>2.  Planting</t>
  </si>
  <si>
    <t>E. Stumpage Prices - Madera en Pie</t>
  </si>
  <si>
    <t>6.  Prescribed Burning</t>
  </si>
  <si>
    <t>3.  Ant control (applications/yr)</t>
  </si>
  <si>
    <t>4.  Cleaning/herbicide (applications/yr)</t>
  </si>
  <si>
    <t>1. Growth (m^3/ha/yr)</t>
  </si>
  <si>
    <t>1. Planting / Maintenance Subsidy</t>
  </si>
  <si>
    <t>2. Tax Exemptions</t>
  </si>
  <si>
    <t>5. Land Sales</t>
  </si>
  <si>
    <t>Currency Conversion Rate</t>
  </si>
  <si>
    <t xml:space="preserve">    b) Plough/Shear</t>
  </si>
  <si>
    <t xml:space="preserve">    d) Grading/Dozing</t>
  </si>
  <si>
    <t>pulp</t>
  </si>
  <si>
    <t>chip-n-saw</t>
  </si>
  <si>
    <t>small sawtimber</t>
  </si>
  <si>
    <t>veneer/large st</t>
  </si>
  <si>
    <t>biomass fuel</t>
  </si>
  <si>
    <t>Be sure to change to use final column cell in the formula for computing IRR</t>
  </si>
  <si>
    <t>Be sure to change to use final column cell in the formula for computing total benefits</t>
  </si>
  <si>
    <t xml:space="preserve">   &lt;------</t>
  </si>
  <si>
    <t>&lt;------</t>
  </si>
  <si>
    <t>Other</t>
  </si>
  <si>
    <t>Be sure to change to use final column cell in the formula for computing total costs</t>
  </si>
  <si>
    <t xml:space="preserve">    d) Prescribed Burning</t>
  </si>
  <si>
    <t xml:space="preserve">    e) Low Pruning</t>
  </si>
  <si>
    <t xml:space="preserve">    f) Medium Pruning</t>
  </si>
  <si>
    <t xml:space="preserve">    g) High Pruning</t>
  </si>
  <si>
    <t>5.  Mid-Rotation Fertilizer</t>
  </si>
  <si>
    <t>7.  Low Pruning</t>
  </si>
  <si>
    <t>8.  Medium Pruning</t>
  </si>
  <si>
    <t>9.  High Pruning</t>
  </si>
  <si>
    <t>10.  Management</t>
  </si>
  <si>
    <t>11. Land Purchase</t>
  </si>
  <si>
    <t>6.  Mid-Rotation Fertilizer</t>
  </si>
  <si>
    <t>7.  Prescribed Burning</t>
  </si>
  <si>
    <t>8.  Prune</t>
  </si>
  <si>
    <t>9.  Land Purchase</t>
  </si>
  <si>
    <t xml:space="preserve">    c) Ripping /Subsoiling</t>
  </si>
  <si>
    <t>Note: Not all periodic treatments are required, but some should be.  Use those needed.</t>
  </si>
  <si>
    <t>Net Present Value - NPV ($/ha)</t>
  </si>
  <si>
    <t>Establishment Cost, Yr. 0-5 ($/ha)</t>
  </si>
  <si>
    <t>Comment: we will use 8% real as a universal discount rate, but you can enter the typical nominal discount rate used in the country for information</t>
  </si>
  <si>
    <t>Common nominal discount rate in country</t>
  </si>
  <si>
    <t>Timber Investment Analysis, Stumpage Price Basis  (Per Hectare)</t>
  </si>
  <si>
    <t>Land Expectation Value - LEV ($/ha)</t>
  </si>
  <si>
    <t>Equivalent Annual Income - EAI ($/ha)</t>
  </si>
  <si>
    <t>&lt;---------</t>
  </si>
  <si>
    <t>?</t>
  </si>
  <si>
    <t>Use sum or change to total value for site preparation</t>
  </si>
  <si>
    <t>Use sum or change to total value for planting</t>
  </si>
  <si>
    <t>Internal Rate of Return - IRR (%)</t>
  </si>
  <si>
    <t>Benefit:Cost Ratio</t>
  </si>
  <si>
    <t>Chaco</t>
  </si>
  <si>
    <t>Region / State</t>
  </si>
  <si>
    <t xml:space="preserve">Contact - email: </t>
  </si>
  <si>
    <t>1. Site Preparation (total):</t>
  </si>
  <si>
    <t>2. Planting (total):</t>
  </si>
  <si>
    <t>3. Periodic Stand Treatments (as relevant)</t>
  </si>
  <si>
    <t>4. Harvest (optional)</t>
  </si>
  <si>
    <t>5. Management (total)</t>
  </si>
  <si>
    <t>F. Prices at Mill (optional)</t>
  </si>
  <si>
    <t>For general</t>
  </si>
  <si>
    <t xml:space="preserve">unless needed </t>
  </si>
  <si>
    <t>to derive stumpage costs</t>
  </si>
  <si>
    <t>from mill costs</t>
  </si>
  <si>
    <t>minus harvesting costs</t>
  </si>
  <si>
    <t xml:space="preserve"> &lt;-----For information only in base run; used in subsequent ones later</t>
  </si>
  <si>
    <t>General contact: fredcubbage@yahoo.com</t>
  </si>
  <si>
    <t>Species:</t>
  </si>
  <si>
    <t>Eucalyptus Sp.</t>
  </si>
  <si>
    <t>Paraguay - Example Template</t>
  </si>
  <si>
    <t xml:space="preserve"> &lt;----- For information only; not needed unless deriving stumpage prices from mill prices</t>
  </si>
  <si>
    <t>add more or subtract years as needed in this section for whole rotation</t>
  </si>
  <si>
    <t>Real Discount Rate for Analysis</t>
  </si>
  <si>
    <t xml:space="preserve"> Based on Prices to Landowner for Standing Trees on the Stump - Madera en Pie - Unless Spreadshet is Modified</t>
  </si>
  <si>
    <t>information only,</t>
  </si>
  <si>
    <t>6. Timberland Price</t>
  </si>
  <si>
    <t xml:space="preserve"> 18 August 2014</t>
  </si>
  <si>
    <t>Desired entries are highlighted in yellow; others are optional; replace the examples with your correct data</t>
  </si>
  <si>
    <t xml:space="preserve">    c) Fertlizer - Mid-Rotation</t>
  </si>
  <si>
    <t>3. Other NonTimber Products / Income</t>
  </si>
  <si>
    <t>4. Harvest (Thinnings/Clearcut; Sections D*E)</t>
  </si>
  <si>
    <t>due to Environmental Rules and Constraints (%)</t>
  </si>
  <si>
    <t xml:space="preserve">Spreadsheet estimates developed by: </t>
  </si>
  <si>
    <t>B. Schedule (enter number of each per year)</t>
  </si>
  <si>
    <t>2. Total Volume (m^3) (Calculated)</t>
  </si>
  <si>
    <t xml:space="preserve">Note:  You may have to calculate IRR "by hand" by changing the discount rate in cell B15 until the NPV = 0; that discount rate then is the IRR </t>
  </si>
  <si>
    <t xml:space="preserve">     (Manually computed IRR cell in %)</t>
  </si>
  <si>
    <t>Fill in Key Entries Highlighted in Yellow or Provide Added Details Below Them if Possible</t>
  </si>
  <si>
    <t xml:space="preserve">   Range ($/Ha)</t>
  </si>
  <si>
    <t xml:space="preserve">   Range ($/Ha/Year)</t>
  </si>
  <si>
    <t>J. Benefits Summary ($/ha)</t>
  </si>
  <si>
    <t>I. Costs Summary ($/ha)</t>
  </si>
  <si>
    <t>H. Net Annual Cash Flow ($/ha)</t>
  </si>
  <si>
    <t>G. Income ($/ha)</t>
  </si>
  <si>
    <t>3. Volume Thinned  (m^3/ha; Enter Manually)</t>
  </si>
  <si>
    <t>4. Volume Clearcut (m^3/ha; Enter Manually)</t>
  </si>
  <si>
    <t>Approximate planted area of this species in your country (ha)</t>
  </si>
  <si>
    <t>Average area physically inoperable/not used per tract,</t>
  </si>
  <si>
    <t>Global Timber Investments, 2020</t>
  </si>
  <si>
    <t xml:space="preserve">Objective: This study will continue prior research on timber investments in the world, by (1) updating timber management cost and timber price information to ~2020; (2) obtaining more detailed information on other countries; and (3)  performing capital budgeting analyses with the current, complete data.  </t>
  </si>
  <si>
    <t xml:space="preserve"> File: Global Timber Template 2020</t>
  </si>
  <si>
    <t xml:space="preserve">  21 October 2020</t>
  </si>
  <si>
    <t>A. Unit Prices per Activity ($/ha)</t>
  </si>
  <si>
    <t>C. Costs by Year ($/ha) (Section A * Section B)</t>
  </si>
  <si>
    <t>Average Timberland Bare Land Costs - Total ($/Ha)</t>
  </si>
  <si>
    <t>Recap of Added Background Details Sought for 2020:</t>
  </si>
  <si>
    <t>Administration Costs Total ($/Ha/Year)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</si>
</sst>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</cellStyleXfs>
  <cellXfs count="147">
    <xf numFmtId="0" fontId="0" fillId="0" borderId="0" xfId="0"/>
    <xf numFmtId="0" fontId="3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quotePrefix="1" applyFont="1"/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/>
    <xf numFmtId="4" fontId="4" fillId="0" borderId="20" xfId="0" applyNumberFormat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9" fillId="0" borderId="15" xfId="0" applyFont="1" applyBorder="1" applyAlignment="1">
      <alignment horizontal="left"/>
    </xf>
    <xf numFmtId="3" fontId="3" fillId="0" borderId="1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9" xfId="0" applyFont="1" applyFill="1" applyBorder="1"/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4" fontId="9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9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center"/>
    </xf>
    <xf numFmtId="6" fontId="4" fillId="2" borderId="0" xfId="0" applyNumberFormat="1" applyFont="1" applyFill="1" applyAlignment="1">
      <alignment horizontal="center"/>
    </xf>
    <xf numFmtId="0" fontId="9" fillId="0" borderId="15" xfId="0" applyFont="1" applyBorder="1"/>
    <xf numFmtId="0" fontId="0" fillId="4" borderId="0" xfId="0" applyFill="1"/>
    <xf numFmtId="1" fontId="4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3" fillId="4" borderId="0" xfId="0" applyFont="1" applyFill="1"/>
    <xf numFmtId="0" fontId="0" fillId="2" borderId="19" xfId="0" applyFill="1" applyBorder="1" applyAlignment="1">
      <alignment horizontal="left"/>
    </xf>
    <xf numFmtId="0" fontId="6" fillId="0" borderId="21" xfId="0" applyFont="1" applyBorder="1"/>
    <xf numFmtId="0" fontId="0" fillId="2" borderId="0" xfId="0" applyFill="1"/>
    <xf numFmtId="4" fontId="0" fillId="4" borderId="0" xfId="0" applyNumberFormat="1" applyFill="1" applyAlignment="1">
      <alignment horizontal="right"/>
    </xf>
    <xf numFmtId="0" fontId="1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3" borderId="0" xfId="2"/>
    <xf numFmtId="15" fontId="1" fillId="2" borderId="12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11" fillId="2" borderId="0" xfId="2" applyFont="1" applyFill="1" applyBorder="1" applyAlignment="1">
      <alignment horizontal="left"/>
    </xf>
    <xf numFmtId="0" fontId="10" fillId="2" borderId="0" xfId="2" applyFill="1" applyBorder="1" applyAlignment="1">
      <alignment horizontal="center"/>
    </xf>
    <xf numFmtId="0" fontId="14" fillId="3" borderId="0" xfId="2" applyFont="1" applyAlignment="1">
      <alignment horizontal="center"/>
    </xf>
    <xf numFmtId="0" fontId="15" fillId="3" borderId="0" xfId="2" applyFont="1" applyAlignment="1">
      <alignment horizontal="left"/>
    </xf>
    <xf numFmtId="0" fontId="16" fillId="3" borderId="0" xfId="2" applyFont="1" applyAlignment="1">
      <alignment horizontal="center"/>
    </xf>
    <xf numFmtId="0" fontId="6" fillId="2" borderId="0" xfId="0" quotePrefix="1" applyFont="1" applyFill="1"/>
    <xf numFmtId="0" fontId="1" fillId="0" borderId="0" xfId="0" applyFont="1" applyAlignment="1">
      <alignment horizontal="right"/>
    </xf>
    <xf numFmtId="0" fontId="9" fillId="5" borderId="0" xfId="0" applyFont="1" applyFill="1" applyAlignment="1">
      <alignment horizontal="left"/>
    </xf>
    <xf numFmtId="0" fontId="1" fillId="5" borderId="0" xfId="0" applyFont="1" applyFill="1" applyAlignment="1">
      <alignment horizontal="right"/>
    </xf>
    <xf numFmtId="0" fontId="1" fillId="2" borderId="0" xfId="0" applyFont="1" applyFill="1"/>
    <xf numFmtId="0" fontId="17" fillId="0" borderId="0" xfId="0" applyFont="1" applyAlignment="1">
      <alignment horizontal="center"/>
    </xf>
    <xf numFmtId="0" fontId="10" fillId="2" borderId="0" xfId="2" applyFill="1" applyAlignment="1">
      <alignment horizontal="center"/>
    </xf>
    <xf numFmtId="0" fontId="0" fillId="6" borderId="0" xfId="0" applyFill="1" applyAlignment="1">
      <alignment horizontal="center"/>
    </xf>
    <xf numFmtId="0" fontId="19" fillId="6" borderId="0" xfId="2" applyFont="1" applyFill="1"/>
    <xf numFmtId="0" fontId="20" fillId="6" borderId="0" xfId="2" applyFont="1" applyFill="1" applyAlignment="1">
      <alignment horizontal="left"/>
    </xf>
    <xf numFmtId="0" fontId="20" fillId="6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8" fillId="6" borderId="17" xfId="0" applyFont="1" applyFill="1" applyBorder="1"/>
    <xf numFmtId="0" fontId="1" fillId="6" borderId="17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center"/>
    </xf>
    <xf numFmtId="0" fontId="18" fillId="6" borderId="17" xfId="0" applyFont="1" applyFill="1" applyBorder="1" applyAlignment="1">
      <alignment horizontal="center"/>
    </xf>
    <xf numFmtId="0" fontId="12" fillId="0" borderId="0" xfId="2" applyFont="1" applyFill="1" applyBorder="1"/>
    <xf numFmtId="0" fontId="11" fillId="0" borderId="0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center"/>
    </xf>
    <xf numFmtId="0" fontId="10" fillId="0" borderId="0" xfId="2" applyFill="1" applyBorder="1" applyAlignment="1">
      <alignment horizontal="center"/>
    </xf>
    <xf numFmtId="0" fontId="10" fillId="0" borderId="0" xfId="2" applyFill="1" applyAlignment="1">
      <alignment horizontal="center"/>
    </xf>
    <xf numFmtId="0" fontId="12" fillId="0" borderId="0" xfId="2" applyFont="1" applyFill="1" applyAlignment="1">
      <alignment horizontal="center"/>
    </xf>
    <xf numFmtId="0" fontId="1" fillId="0" borderId="0" xfId="0" applyFont="1" applyAlignment="1">
      <alignment horizontal="center"/>
    </xf>
    <xf numFmtId="0" fontId="12" fillId="2" borderId="17" xfId="2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2" fillId="0" borderId="0" xfId="2" applyFont="1" applyFill="1" applyAlignment="1">
      <alignment wrapText="1"/>
    </xf>
    <xf numFmtId="0" fontId="12" fillId="2" borderId="17" xfId="2" applyFont="1" applyFill="1" applyBorder="1" applyAlignment="1">
      <alignment wrapText="1"/>
    </xf>
    <xf numFmtId="0" fontId="0" fillId="2" borderId="17" xfId="0" applyFill="1" applyBorder="1"/>
    <xf numFmtId="0" fontId="11" fillId="0" borderId="0" xfId="2" applyFont="1" applyFill="1" applyBorder="1"/>
    <xf numFmtId="0" fontId="11" fillId="0" borderId="0" xfId="2" applyFont="1" applyFill="1"/>
    <xf numFmtId="0" fontId="21" fillId="0" borderId="0" xfId="2" applyFont="1" applyFill="1"/>
    <xf numFmtId="0" fontId="11" fillId="2" borderId="17" xfId="2" applyFont="1" applyFill="1" applyBorder="1" applyAlignment="1">
      <alignment horizontal="center"/>
    </xf>
    <xf numFmtId="0" fontId="11" fillId="2" borderId="18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11" fillId="0" borderId="0" xfId="2" applyFont="1" applyFill="1" applyAlignment="1">
      <alignment wrapText="1"/>
    </xf>
    <xf numFmtId="0" fontId="11" fillId="0" borderId="0" xfId="2" applyFont="1" applyFill="1" applyAlignment="1">
      <alignment horizontal="left"/>
    </xf>
    <xf numFmtId="0" fontId="1" fillId="2" borderId="17" xfId="0" applyFont="1" applyFill="1" applyBorder="1"/>
    <xf numFmtId="0" fontId="21" fillId="0" borderId="0" xfId="2" applyFont="1" applyFill="1" applyAlignment="1">
      <alignment horizontal="center"/>
    </xf>
    <xf numFmtId="0" fontId="21" fillId="3" borderId="0" xfId="2" applyFont="1"/>
    <xf numFmtId="15" fontId="21" fillId="3" borderId="0" xfId="2" applyNumberFormat="1" applyFont="1"/>
    <xf numFmtId="0" fontId="11" fillId="6" borderId="0" xfId="2" applyFont="1" applyFill="1" applyBorder="1"/>
    <xf numFmtId="0" fontId="12" fillId="6" borderId="0" xfId="2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22" fillId="2" borderId="17" xfId="1" applyFont="1" applyFill="1" applyBorder="1" applyAlignment="1" applyProtection="1">
      <alignment horizontal="left"/>
    </xf>
    <xf numFmtId="0" fontId="0" fillId="0" borderId="0" xfId="0"/>
    <xf numFmtId="0" fontId="0" fillId="0" borderId="0" xfId="0" applyAlignment="1">
      <alignment horizontal="center" wrapText="1"/>
    </xf>
    <xf numFmtId="0" fontId="13" fillId="6" borderId="5" xfId="2" applyFont="1" applyFill="1" applyBorder="1" applyAlignment="1">
      <alignment horizontal="left" wrapText="1"/>
    </xf>
    <xf numFmtId="0" fontId="13" fillId="6" borderId="8" xfId="2" applyFont="1" applyFill="1" applyBorder="1" applyAlignment="1">
      <alignment horizontal="left" wrapText="1"/>
    </xf>
    <xf numFmtId="0" fontId="13" fillId="6" borderId="1" xfId="2" applyFont="1" applyFill="1" applyBorder="1" applyAlignment="1">
      <alignment horizontal="left" wrapText="1"/>
    </xf>
    <xf numFmtId="0" fontId="13" fillId="6" borderId="7" xfId="2" applyFont="1" applyFill="1" applyBorder="1" applyAlignment="1">
      <alignment horizontal="left" wrapText="1"/>
    </xf>
    <xf numFmtId="0" fontId="13" fillId="6" borderId="3" xfId="2" applyFont="1" applyFill="1" applyBorder="1" applyAlignment="1">
      <alignment horizontal="left" wrapText="1"/>
    </xf>
    <xf numFmtId="0" fontId="13" fillId="6" borderId="4" xfId="2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1" fillId="0" borderId="0" xfId="2" applyFont="1" applyFill="1" applyAlignment="1">
      <alignment horizontal="left" wrapText="1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85"/>
  <sheetViews>
    <sheetView tabSelected="1" zoomScaleNormal="100" workbookViewId="0"/>
  </sheetViews>
  <sheetFormatPr defaultRowHeight="12.5" x14ac:dyDescent="0.25"/>
  <cols>
    <col min="1" max="1" width="39.36328125" customWidth="1"/>
    <col min="2" max="2" width="11.81640625" style="5" customWidth="1"/>
    <col min="3" max="15" width="9.08984375" style="5" customWidth="1"/>
  </cols>
  <sheetData>
    <row r="1" spans="1:17" ht="48" customHeight="1" x14ac:dyDescent="0.5">
      <c r="A1" s="99" t="s">
        <v>165</v>
      </c>
      <c r="B1" s="100"/>
      <c r="C1" s="101"/>
      <c r="D1" s="102"/>
      <c r="E1" s="139" t="s">
        <v>166</v>
      </c>
      <c r="F1" s="140"/>
      <c r="G1" s="140"/>
      <c r="H1" s="140"/>
      <c r="I1" s="140"/>
      <c r="J1" s="140"/>
      <c r="K1" s="140"/>
      <c r="L1" s="140"/>
      <c r="M1" s="140"/>
      <c r="N1" s="140"/>
      <c r="O1" s="141"/>
    </row>
    <row r="2" spans="1:17" ht="13" thickBot="1" x14ac:dyDescent="0.3">
      <c r="A2" s="103"/>
      <c r="B2" s="104"/>
      <c r="C2" s="105"/>
      <c r="D2" s="106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4"/>
      <c r="P2" s="38"/>
      <c r="Q2" s="38"/>
    </row>
    <row r="3" spans="1:17" ht="13" x14ac:dyDescent="0.3">
      <c r="A3" s="59" t="s">
        <v>144</v>
      </c>
      <c r="B3" s="61"/>
      <c r="C3" s="62"/>
      <c r="D3" s="60"/>
      <c r="E3" s="80"/>
      <c r="F3" s="71"/>
      <c r="G3" s="81"/>
    </row>
    <row r="4" spans="1:17" ht="13" x14ac:dyDescent="0.3">
      <c r="A4" s="1"/>
      <c r="B4" s="16"/>
      <c r="C4" s="7"/>
      <c r="F4" s="14"/>
    </row>
    <row r="5" spans="1:17" ht="14.5" x14ac:dyDescent="0.35">
      <c r="A5" s="25" t="s">
        <v>109</v>
      </c>
      <c r="C5" s="7"/>
      <c r="E5" s="89" t="s">
        <v>140</v>
      </c>
      <c r="F5" s="90"/>
      <c r="G5" s="90"/>
      <c r="H5" s="90"/>
      <c r="I5" s="90"/>
      <c r="J5" s="90"/>
      <c r="K5" s="90"/>
      <c r="L5" s="90"/>
      <c r="M5" s="88"/>
      <c r="N5" s="88"/>
    </row>
    <row r="6" spans="1:17" ht="13" x14ac:dyDescent="0.3">
      <c r="A6" s="1"/>
      <c r="B6" s="24"/>
      <c r="E6"/>
      <c r="F6"/>
      <c r="G6"/>
      <c r="H6"/>
      <c r="I6"/>
      <c r="J6"/>
      <c r="K6"/>
      <c r="L6"/>
      <c r="M6"/>
      <c r="N6"/>
      <c r="O6"/>
    </row>
    <row r="7" spans="1:17" ht="13" x14ac:dyDescent="0.3">
      <c r="A7" s="75" t="s">
        <v>134</v>
      </c>
      <c r="B7" s="74" t="s">
        <v>135</v>
      </c>
      <c r="E7"/>
      <c r="F7"/>
      <c r="G7"/>
      <c r="H7"/>
      <c r="I7"/>
      <c r="J7"/>
      <c r="K7"/>
      <c r="L7"/>
      <c r="M7"/>
      <c r="N7"/>
      <c r="O7"/>
    </row>
    <row r="8" spans="1:17" x14ac:dyDescent="0.25">
      <c r="E8"/>
      <c r="F8"/>
      <c r="G8"/>
      <c r="H8"/>
      <c r="I8"/>
      <c r="J8"/>
      <c r="K8"/>
      <c r="L8"/>
      <c r="M8"/>
      <c r="N8"/>
      <c r="O8"/>
    </row>
    <row r="9" spans="1:17" ht="13" x14ac:dyDescent="0.3">
      <c r="A9" s="26" t="s">
        <v>59</v>
      </c>
      <c r="B9" s="45">
        <v>12</v>
      </c>
      <c r="E9" s="22" t="s">
        <v>64</v>
      </c>
      <c r="F9"/>
      <c r="G9"/>
    </row>
    <row r="10" spans="1:17" x14ac:dyDescent="0.25">
      <c r="A10" t="s">
        <v>55</v>
      </c>
      <c r="B10" s="78" t="s">
        <v>136</v>
      </c>
      <c r="E10" t="s">
        <v>65</v>
      </c>
      <c r="F10" s="65">
        <v>30</v>
      </c>
      <c r="G10"/>
    </row>
    <row r="11" spans="1:17" ht="13" x14ac:dyDescent="0.3">
      <c r="A11" s="4" t="s">
        <v>119</v>
      </c>
      <c r="B11" s="46" t="s">
        <v>118</v>
      </c>
      <c r="E11" t="s">
        <v>62</v>
      </c>
      <c r="F11" s="47">
        <v>25</v>
      </c>
      <c r="G11"/>
    </row>
    <row r="12" spans="1:17" x14ac:dyDescent="0.25">
      <c r="A12" t="s">
        <v>60</v>
      </c>
      <c r="B12" s="83" t="s">
        <v>143</v>
      </c>
      <c r="E12" t="s">
        <v>63</v>
      </c>
      <c r="F12" s="65">
        <v>20</v>
      </c>
      <c r="G12"/>
    </row>
    <row r="13" spans="1:17" x14ac:dyDescent="0.25">
      <c r="E13" s="5" t="s">
        <v>87</v>
      </c>
      <c r="F13">
        <v>15</v>
      </c>
      <c r="G13"/>
    </row>
    <row r="14" spans="1:17" x14ac:dyDescent="0.25">
      <c r="F14"/>
      <c r="G14"/>
      <c r="H14" s="7"/>
      <c r="J14" s="34"/>
      <c r="K14" s="15"/>
    </row>
    <row r="15" spans="1:17" ht="13" x14ac:dyDescent="0.3">
      <c r="A15" s="22" t="s">
        <v>139</v>
      </c>
      <c r="B15" s="35">
        <v>0.08</v>
      </c>
    </row>
    <row r="16" spans="1:17" x14ac:dyDescent="0.25">
      <c r="A16" s="4" t="s">
        <v>108</v>
      </c>
      <c r="B16" s="84">
        <v>0.15</v>
      </c>
      <c r="C16" s="34" t="s">
        <v>86</v>
      </c>
      <c r="D16" s="16" t="s">
        <v>107</v>
      </c>
    </row>
    <row r="17" spans="1:7" ht="13" x14ac:dyDescent="0.3">
      <c r="A17" s="22"/>
      <c r="B17" s="6"/>
    </row>
    <row r="18" spans="1:7" ht="13" x14ac:dyDescent="0.3">
      <c r="A18" s="1" t="s">
        <v>75</v>
      </c>
      <c r="B18" s="63" t="s">
        <v>113</v>
      </c>
      <c r="C18" s="15" t="s">
        <v>13</v>
      </c>
    </row>
    <row r="19" spans="1:7" ht="13" x14ac:dyDescent="0.3">
      <c r="A19" s="1"/>
      <c r="C19" s="15"/>
      <c r="E19" s="5" t="s">
        <v>15</v>
      </c>
    </row>
    <row r="20" spans="1:7" ht="13" x14ac:dyDescent="0.3">
      <c r="A20" s="1"/>
      <c r="C20" s="138" t="s">
        <v>14</v>
      </c>
      <c r="D20" s="138"/>
      <c r="E20" s="5" t="s">
        <v>16</v>
      </c>
    </row>
    <row r="21" spans="1:7" ht="14" x14ac:dyDescent="0.3">
      <c r="A21" s="22" t="s">
        <v>169</v>
      </c>
      <c r="B21" s="96" t="s">
        <v>4</v>
      </c>
      <c r="C21" s="5" t="s">
        <v>6</v>
      </c>
      <c r="D21" s="5" t="s">
        <v>7</v>
      </c>
      <c r="E21" s="5" t="s">
        <v>17</v>
      </c>
    </row>
    <row r="22" spans="1:7" ht="13" x14ac:dyDescent="0.3">
      <c r="A22" s="1" t="s">
        <v>121</v>
      </c>
      <c r="B22" s="48">
        <f>SUM(B23:B26)</f>
        <v>160</v>
      </c>
      <c r="C22" s="5">
        <v>117</v>
      </c>
      <c r="D22" s="5">
        <v>130</v>
      </c>
      <c r="F22" s="34" t="s">
        <v>86</v>
      </c>
      <c r="G22" s="32" t="s">
        <v>114</v>
      </c>
    </row>
    <row r="23" spans="1:7" x14ac:dyDescent="0.25">
      <c r="A23" s="4" t="s">
        <v>53</v>
      </c>
      <c r="B23" s="3">
        <v>10</v>
      </c>
      <c r="E23" s="8"/>
    </row>
    <row r="24" spans="1:7" ht="13" x14ac:dyDescent="0.3">
      <c r="A24" s="4" t="s">
        <v>76</v>
      </c>
      <c r="B24" s="3">
        <v>50</v>
      </c>
      <c r="C24" s="5">
        <v>82</v>
      </c>
      <c r="D24" s="5">
        <v>128</v>
      </c>
      <c r="E24" s="8"/>
      <c r="F24" s="32"/>
    </row>
    <row r="25" spans="1:7" x14ac:dyDescent="0.25">
      <c r="A25" s="4" t="s">
        <v>103</v>
      </c>
      <c r="B25" s="3">
        <v>50</v>
      </c>
      <c r="C25" s="5">
        <v>140</v>
      </c>
      <c r="D25" s="5">
        <v>155</v>
      </c>
      <c r="E25" s="8"/>
    </row>
    <row r="26" spans="1:7" x14ac:dyDescent="0.25">
      <c r="A26" s="4" t="s">
        <v>77</v>
      </c>
      <c r="B26" s="3">
        <v>50</v>
      </c>
      <c r="C26" s="5">
        <v>96</v>
      </c>
      <c r="D26" s="5">
        <v>103</v>
      </c>
      <c r="E26" s="8"/>
    </row>
    <row r="27" spans="1:7" ht="13" x14ac:dyDescent="0.3">
      <c r="A27" s="1" t="s">
        <v>122</v>
      </c>
      <c r="B27" s="48">
        <f>SUM(B28:B34)</f>
        <v>150</v>
      </c>
      <c r="E27" s="9"/>
      <c r="F27" s="34" t="s">
        <v>86</v>
      </c>
      <c r="G27" s="32" t="s">
        <v>115</v>
      </c>
    </row>
    <row r="28" spans="1:7" x14ac:dyDescent="0.25">
      <c r="A28" s="4" t="s">
        <v>54</v>
      </c>
      <c r="B28" s="3">
        <v>50</v>
      </c>
      <c r="E28" s="10"/>
    </row>
    <row r="29" spans="1:7" x14ac:dyDescent="0.25">
      <c r="A29" s="4" t="s">
        <v>18</v>
      </c>
      <c r="B29" s="3">
        <v>10</v>
      </c>
      <c r="E29" s="8"/>
    </row>
    <row r="30" spans="1:7" x14ac:dyDescent="0.25">
      <c r="A30" s="4" t="s">
        <v>19</v>
      </c>
      <c r="B30" s="3">
        <v>10</v>
      </c>
      <c r="E30" s="8"/>
    </row>
    <row r="31" spans="1:7" x14ac:dyDescent="0.25">
      <c r="A31" s="4" t="s">
        <v>20</v>
      </c>
      <c r="B31" s="3">
        <v>10</v>
      </c>
      <c r="E31" s="8"/>
    </row>
    <row r="32" spans="1:7" x14ac:dyDescent="0.25">
      <c r="A32" s="4" t="s">
        <v>21</v>
      </c>
      <c r="B32" s="3">
        <v>10</v>
      </c>
      <c r="E32" s="8"/>
    </row>
    <row r="33" spans="1:15" x14ac:dyDescent="0.25">
      <c r="A33" s="4" t="s">
        <v>22</v>
      </c>
      <c r="B33" s="3">
        <v>50</v>
      </c>
      <c r="C33" s="5">
        <v>41</v>
      </c>
      <c r="D33" s="5">
        <v>61</v>
      </c>
      <c r="E33" s="8"/>
    </row>
    <row r="34" spans="1:15" x14ac:dyDescent="0.25">
      <c r="A34" s="4" t="s">
        <v>23</v>
      </c>
      <c r="B34" s="3">
        <v>10</v>
      </c>
      <c r="E34" s="8"/>
    </row>
    <row r="35" spans="1:15" ht="13" x14ac:dyDescent="0.3">
      <c r="A35" s="1" t="s">
        <v>123</v>
      </c>
      <c r="B35" s="11"/>
      <c r="E35" s="9"/>
    </row>
    <row r="36" spans="1:15" ht="13" x14ac:dyDescent="0.3">
      <c r="A36" s="4" t="s">
        <v>24</v>
      </c>
      <c r="B36" s="49">
        <v>10</v>
      </c>
      <c r="E36" s="42"/>
    </row>
    <row r="37" spans="1:15" ht="13" x14ac:dyDescent="0.3">
      <c r="A37" s="4" t="s">
        <v>34</v>
      </c>
      <c r="B37" s="50">
        <v>25</v>
      </c>
      <c r="C37" s="5">
        <v>74</v>
      </c>
      <c r="D37" s="5">
        <v>110</v>
      </c>
      <c r="E37" s="40"/>
      <c r="G37" s="33"/>
      <c r="H37" s="33"/>
    </row>
    <row r="38" spans="1:15" ht="13" x14ac:dyDescent="0.3">
      <c r="A38" s="85" t="s">
        <v>145</v>
      </c>
      <c r="B38" s="50">
        <v>24</v>
      </c>
      <c r="C38" s="5">
        <v>49</v>
      </c>
      <c r="D38" s="5">
        <v>52</v>
      </c>
      <c r="E38" s="42"/>
    </row>
    <row r="39" spans="1:15" ht="13" x14ac:dyDescent="0.3">
      <c r="A39" s="4" t="s">
        <v>89</v>
      </c>
      <c r="B39" s="50">
        <v>24</v>
      </c>
      <c r="C39" s="5">
        <v>22</v>
      </c>
      <c r="D39" s="5">
        <v>26</v>
      </c>
      <c r="E39" s="40"/>
      <c r="F39" s="43" t="s">
        <v>112</v>
      </c>
      <c r="G39" s="32" t="s">
        <v>104</v>
      </c>
    </row>
    <row r="40" spans="1:15" ht="13" x14ac:dyDescent="0.3">
      <c r="A40" s="4" t="s">
        <v>90</v>
      </c>
      <c r="B40" s="50">
        <v>10</v>
      </c>
      <c r="E40" s="42"/>
    </row>
    <row r="41" spans="1:15" ht="13" x14ac:dyDescent="0.3">
      <c r="A41" s="4" t="s">
        <v>91</v>
      </c>
      <c r="B41" s="50">
        <v>20</v>
      </c>
      <c r="E41" s="42"/>
    </row>
    <row r="42" spans="1:15" ht="13" x14ac:dyDescent="0.3">
      <c r="A42" s="4" t="s">
        <v>92</v>
      </c>
      <c r="B42" s="51">
        <v>30</v>
      </c>
      <c r="E42" s="42"/>
    </row>
    <row r="43" spans="1:15" ht="13" x14ac:dyDescent="0.3">
      <c r="A43" s="1" t="s">
        <v>124</v>
      </c>
      <c r="B43" s="11"/>
    </row>
    <row r="44" spans="1:15" x14ac:dyDescent="0.25">
      <c r="A44" s="4" t="s">
        <v>25</v>
      </c>
      <c r="B44" s="3">
        <v>15</v>
      </c>
      <c r="E44" s="40"/>
    </row>
    <row r="45" spans="1:15" ht="13" x14ac:dyDescent="0.3">
      <c r="A45" s="4" t="s">
        <v>26</v>
      </c>
      <c r="B45" s="3">
        <v>12</v>
      </c>
      <c r="E45" s="40"/>
      <c r="F45" s="32" t="s">
        <v>137</v>
      </c>
      <c r="G45" s="32"/>
    </row>
    <row r="46" spans="1:15" ht="13" x14ac:dyDescent="0.3">
      <c r="A46" s="4" t="s">
        <v>27</v>
      </c>
      <c r="B46" s="3">
        <v>0.1</v>
      </c>
      <c r="E46" s="42"/>
      <c r="F46" s="32"/>
      <c r="G46" s="33"/>
    </row>
    <row r="47" spans="1:15" ht="13" x14ac:dyDescent="0.3">
      <c r="A47" s="21" t="s">
        <v>125</v>
      </c>
      <c r="B47" s="48">
        <f>SUM(B48:B52)</f>
        <v>35</v>
      </c>
      <c r="E47" s="9"/>
      <c r="F47" s="32"/>
      <c r="G47" s="32" t="s">
        <v>114</v>
      </c>
    </row>
    <row r="48" spans="1:15" s="4" customFormat="1" ht="13" x14ac:dyDescent="0.3">
      <c r="A48" s="4" t="s">
        <v>12</v>
      </c>
      <c r="B48" s="52">
        <v>1</v>
      </c>
      <c r="C48" s="5"/>
      <c r="D48" s="5"/>
      <c r="E48" s="9"/>
      <c r="F48" s="32"/>
      <c r="G48" s="33"/>
      <c r="H48" s="7"/>
      <c r="I48" s="7"/>
      <c r="J48" s="7"/>
      <c r="K48" s="7"/>
      <c r="L48" s="7"/>
      <c r="M48" s="7"/>
      <c r="N48" s="7"/>
      <c r="O48" s="7"/>
    </row>
    <row r="49" spans="1:30" s="4" customFormat="1" x14ac:dyDescent="0.25">
      <c r="A49" s="4" t="s">
        <v>10</v>
      </c>
      <c r="B49" s="52">
        <v>1</v>
      </c>
      <c r="C49" s="5"/>
      <c r="D49" s="5"/>
      <c r="E49" s="10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30" s="4" customFormat="1" x14ac:dyDescent="0.25">
      <c r="A50" s="4" t="s">
        <v>11</v>
      </c>
      <c r="B50" s="52">
        <v>1</v>
      </c>
      <c r="C50" s="5"/>
      <c r="D50" s="5"/>
      <c r="E50" s="10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30" s="4" customFormat="1" x14ac:dyDescent="0.25">
      <c r="A51" s="4" t="s">
        <v>8</v>
      </c>
      <c r="B51" s="52">
        <v>30</v>
      </c>
      <c r="C51" s="7">
        <v>10</v>
      </c>
      <c r="D51" s="7">
        <v>30</v>
      </c>
      <c r="E51" s="10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30" s="4" customFormat="1" x14ac:dyDescent="0.25">
      <c r="A52" s="4" t="s">
        <v>9</v>
      </c>
      <c r="B52" s="52">
        <v>2</v>
      </c>
      <c r="C52" s="7">
        <v>5</v>
      </c>
      <c r="D52" s="7">
        <v>40</v>
      </c>
      <c r="E52" s="10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30" ht="13" x14ac:dyDescent="0.3">
      <c r="A53" s="73" t="s">
        <v>142</v>
      </c>
      <c r="B53" s="66">
        <v>2000</v>
      </c>
      <c r="C53" s="44">
        <v>1250</v>
      </c>
      <c r="D53" s="44">
        <v>5000</v>
      </c>
      <c r="E53" s="9"/>
      <c r="F53" s="32" t="s">
        <v>132</v>
      </c>
    </row>
    <row r="57" spans="1:30" ht="13" x14ac:dyDescent="0.3">
      <c r="A57" s="1"/>
      <c r="B57" s="6"/>
      <c r="E57" s="6"/>
    </row>
    <row r="58" spans="1:30" ht="13" x14ac:dyDescent="0.3">
      <c r="A58" s="91" t="s">
        <v>150</v>
      </c>
      <c r="O58" s="79" t="s">
        <v>138</v>
      </c>
      <c r="P58" s="76"/>
      <c r="Q58" s="76"/>
      <c r="R58" s="76"/>
      <c r="S58" s="76"/>
      <c r="T58" s="76"/>
      <c r="U58" s="76"/>
    </row>
    <row r="59" spans="1:30" ht="13" x14ac:dyDescent="0.3">
      <c r="A59" s="23" t="s">
        <v>28</v>
      </c>
      <c r="B59" s="6">
        <v>0</v>
      </c>
      <c r="C59" s="6">
        <f>B59+1</f>
        <v>1</v>
      </c>
      <c r="D59" s="6">
        <f t="shared" ref="D59:N59" si="0">C59+1</f>
        <v>2</v>
      </c>
      <c r="E59" s="6">
        <f t="shared" si="0"/>
        <v>3</v>
      </c>
      <c r="F59" s="6">
        <f t="shared" si="0"/>
        <v>4</v>
      </c>
      <c r="G59" s="6">
        <f t="shared" si="0"/>
        <v>5</v>
      </c>
      <c r="H59" s="6">
        <f t="shared" si="0"/>
        <v>6</v>
      </c>
      <c r="I59" s="6">
        <f t="shared" si="0"/>
        <v>7</v>
      </c>
      <c r="J59" s="6">
        <f t="shared" si="0"/>
        <v>8</v>
      </c>
      <c r="K59" s="6">
        <f t="shared" si="0"/>
        <v>9</v>
      </c>
      <c r="L59" s="6">
        <f t="shared" si="0"/>
        <v>10</v>
      </c>
      <c r="M59" s="6">
        <f t="shared" si="0"/>
        <v>11</v>
      </c>
      <c r="N59" s="6">
        <f t="shared" si="0"/>
        <v>12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5">
      <c r="A60" t="s">
        <v>31</v>
      </c>
      <c r="B60">
        <v>1</v>
      </c>
      <c r="C60"/>
      <c r="D60"/>
      <c r="E60"/>
      <c r="F60"/>
      <c r="G60"/>
      <c r="H60"/>
      <c r="I60"/>
      <c r="J60"/>
      <c r="K60"/>
      <c r="L60"/>
      <c r="M60"/>
      <c r="N60"/>
    </row>
    <row r="61" spans="1:30" x14ac:dyDescent="0.25">
      <c r="A61" t="s">
        <v>66</v>
      </c>
      <c r="B61">
        <v>1</v>
      </c>
      <c r="C61"/>
      <c r="D61"/>
      <c r="E61"/>
      <c r="F61"/>
      <c r="G61"/>
      <c r="H61"/>
      <c r="I61"/>
      <c r="J61"/>
      <c r="K61"/>
      <c r="L61"/>
      <c r="M61"/>
      <c r="N61"/>
    </row>
    <row r="62" spans="1:30" x14ac:dyDescent="0.25">
      <c r="A62" t="s">
        <v>69</v>
      </c>
      <c r="B62">
        <v>3</v>
      </c>
      <c r="C62">
        <v>2</v>
      </c>
      <c r="D62">
        <v>1</v>
      </c>
      <c r="E62"/>
      <c r="F62"/>
      <c r="G62"/>
      <c r="H62"/>
      <c r="I62"/>
      <c r="J62"/>
      <c r="K62"/>
      <c r="L62"/>
      <c r="M62"/>
      <c r="N62"/>
    </row>
    <row r="63" spans="1:30" x14ac:dyDescent="0.25">
      <c r="A63" t="s">
        <v>70</v>
      </c>
      <c r="B63">
        <v>2</v>
      </c>
      <c r="C63">
        <v>2</v>
      </c>
      <c r="D63">
        <v>1</v>
      </c>
      <c r="E63"/>
      <c r="F63"/>
      <c r="G63"/>
      <c r="H63"/>
      <c r="I63"/>
      <c r="J63"/>
      <c r="K63"/>
      <c r="L63">
        <v>1</v>
      </c>
      <c r="M63"/>
      <c r="N63"/>
    </row>
    <row r="64" spans="1:30" x14ac:dyDescent="0.25">
      <c r="A64" t="s">
        <v>93</v>
      </c>
      <c r="B64"/>
      <c r="C64"/>
      <c r="D64"/>
      <c r="E64"/>
      <c r="F64"/>
      <c r="G64"/>
      <c r="H64"/>
      <c r="I64"/>
      <c r="J64"/>
      <c r="K64"/>
      <c r="L64"/>
      <c r="M64"/>
      <c r="N64">
        <v>1</v>
      </c>
    </row>
    <row r="65" spans="1:30" x14ac:dyDescent="0.25">
      <c r="A65" t="s">
        <v>68</v>
      </c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30" x14ac:dyDescent="0.25">
      <c r="A66" t="s">
        <v>94</v>
      </c>
      <c r="B66"/>
      <c r="C66"/>
      <c r="D66">
        <v>1</v>
      </c>
      <c r="E66"/>
      <c r="F66"/>
      <c r="G66"/>
      <c r="H66"/>
      <c r="I66"/>
      <c r="J66"/>
      <c r="K66"/>
      <c r="L66"/>
      <c r="M66"/>
      <c r="N66"/>
    </row>
    <row r="67" spans="1:30" x14ac:dyDescent="0.25">
      <c r="A67" t="s">
        <v>95</v>
      </c>
      <c r="B67"/>
      <c r="C67"/>
      <c r="D67"/>
      <c r="E67"/>
      <c r="F67">
        <v>1</v>
      </c>
      <c r="G67"/>
      <c r="H67"/>
      <c r="I67"/>
      <c r="J67"/>
      <c r="K67"/>
      <c r="L67"/>
      <c r="M67"/>
      <c r="N67"/>
    </row>
    <row r="68" spans="1:30" x14ac:dyDescent="0.25">
      <c r="A68" t="s">
        <v>96</v>
      </c>
      <c r="B68"/>
      <c r="C68"/>
      <c r="D68"/>
      <c r="E68"/>
      <c r="F68"/>
      <c r="G68"/>
      <c r="H68">
        <v>1</v>
      </c>
      <c r="I68"/>
      <c r="J68"/>
      <c r="K68"/>
      <c r="L68"/>
      <c r="M68"/>
      <c r="N68"/>
    </row>
    <row r="69" spans="1:30" x14ac:dyDescent="0.25">
      <c r="A69" t="s">
        <v>97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0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5">
      <c r="A70" s="4" t="s">
        <v>98</v>
      </c>
      <c r="B70" s="36">
        <v>0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30" x14ac:dyDescent="0.25">
      <c r="A71" s="4"/>
    </row>
    <row r="72" spans="1:30" ht="13" x14ac:dyDescent="0.3">
      <c r="A72" s="22" t="s">
        <v>170</v>
      </c>
      <c r="O72" s="79" t="s">
        <v>138</v>
      </c>
      <c r="P72" s="76"/>
      <c r="Q72" s="76"/>
      <c r="R72" s="76"/>
      <c r="S72" s="76"/>
      <c r="T72" s="76"/>
      <c r="U72" s="76"/>
    </row>
    <row r="73" spans="1:30" x14ac:dyDescent="0.25">
      <c r="A73" t="s">
        <v>36</v>
      </c>
      <c r="B73" s="27">
        <v>40</v>
      </c>
      <c r="C73" s="27">
        <v>40</v>
      </c>
      <c r="D73" s="27">
        <v>40</v>
      </c>
      <c r="E73" s="27">
        <v>40</v>
      </c>
      <c r="F73" s="27">
        <v>40</v>
      </c>
      <c r="G73" s="27">
        <v>40</v>
      </c>
      <c r="H73" s="27">
        <v>40</v>
      </c>
      <c r="I73" s="27">
        <v>40</v>
      </c>
      <c r="J73" s="27">
        <v>40</v>
      </c>
      <c r="K73" s="27">
        <v>40</v>
      </c>
      <c r="L73" s="27">
        <v>40</v>
      </c>
      <c r="M73" s="27">
        <v>40</v>
      </c>
      <c r="N73" s="27">
        <f t="shared" ref="N73" si="1">N69*$B$47</f>
        <v>0</v>
      </c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x14ac:dyDescent="0.25">
      <c r="A74" t="s">
        <v>35</v>
      </c>
      <c r="B74" s="27">
        <f>IF($B22*B60=0,"",$B22*B60)</f>
        <v>160</v>
      </c>
      <c r="C74" s="27" t="str">
        <f t="shared" ref="C74:N74" si="2">IF($B27*C60=0,"",$B27*C60)</f>
        <v/>
      </c>
      <c r="D74" s="27" t="str">
        <f t="shared" si="2"/>
        <v/>
      </c>
      <c r="E74" s="27" t="str">
        <f t="shared" si="2"/>
        <v/>
      </c>
      <c r="F74" s="27" t="str">
        <f t="shared" si="2"/>
        <v/>
      </c>
      <c r="G74" s="27" t="str">
        <f t="shared" si="2"/>
        <v/>
      </c>
      <c r="H74" s="27" t="str">
        <f t="shared" si="2"/>
        <v/>
      </c>
      <c r="I74" s="27" t="str">
        <f t="shared" si="2"/>
        <v/>
      </c>
      <c r="J74" s="27" t="str">
        <f t="shared" si="2"/>
        <v/>
      </c>
      <c r="K74" s="27" t="str">
        <f t="shared" si="2"/>
        <v/>
      </c>
      <c r="L74" s="27" t="str">
        <f t="shared" si="2"/>
        <v/>
      </c>
      <c r="M74" s="27" t="str">
        <f t="shared" si="2"/>
        <v/>
      </c>
      <c r="N74" s="27" t="str">
        <f t="shared" si="2"/>
        <v/>
      </c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x14ac:dyDescent="0.25">
      <c r="A75" t="s">
        <v>29</v>
      </c>
      <c r="B75" s="27">
        <f>IF($B27*B61=0,"",$B27*B61)</f>
        <v>150</v>
      </c>
      <c r="C75" s="27" t="str">
        <f t="shared" ref="C75:N75" si="3">IF($B35*C61=0,"",$B35*C61)</f>
        <v/>
      </c>
      <c r="D75" s="27" t="str">
        <f t="shared" si="3"/>
        <v/>
      </c>
      <c r="E75" s="27" t="str">
        <f t="shared" si="3"/>
        <v/>
      </c>
      <c r="F75" s="27" t="str">
        <f t="shared" si="3"/>
        <v/>
      </c>
      <c r="G75" s="27" t="str">
        <f t="shared" si="3"/>
        <v/>
      </c>
      <c r="H75" s="27" t="str">
        <f t="shared" si="3"/>
        <v/>
      </c>
      <c r="I75" s="27" t="str">
        <f t="shared" si="3"/>
        <v/>
      </c>
      <c r="J75" s="27" t="str">
        <f t="shared" si="3"/>
        <v/>
      </c>
      <c r="K75" s="27" t="str">
        <f t="shared" si="3"/>
        <v/>
      </c>
      <c r="L75" s="27" t="str">
        <f t="shared" si="3"/>
        <v/>
      </c>
      <c r="M75" s="27" t="str">
        <f t="shared" si="3"/>
        <v/>
      </c>
      <c r="N75" s="27" t="str">
        <f t="shared" si="3"/>
        <v/>
      </c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</row>
    <row r="76" spans="1:30" x14ac:dyDescent="0.25">
      <c r="A76" t="s">
        <v>32</v>
      </c>
      <c r="B76" s="27">
        <f>IF($B36*B62=0,"",$B36*B62)</f>
        <v>30</v>
      </c>
      <c r="C76" s="27">
        <f t="shared" ref="C76:N76" si="4">IF($B36*C62=0,"",$B36*C62)</f>
        <v>20</v>
      </c>
      <c r="D76" s="27">
        <f t="shared" si="4"/>
        <v>10</v>
      </c>
      <c r="E76" s="27" t="str">
        <f t="shared" si="4"/>
        <v/>
      </c>
      <c r="F76" s="27" t="str">
        <f t="shared" si="4"/>
        <v/>
      </c>
      <c r="G76" s="27" t="str">
        <f t="shared" si="4"/>
        <v/>
      </c>
      <c r="H76" s="27" t="str">
        <f t="shared" si="4"/>
        <v/>
      </c>
      <c r="I76" s="27" t="str">
        <f t="shared" si="4"/>
        <v/>
      </c>
      <c r="J76" s="27" t="str">
        <f t="shared" si="4"/>
        <v/>
      </c>
      <c r="K76" s="27" t="str">
        <f t="shared" si="4"/>
        <v/>
      </c>
      <c r="L76" s="27" t="str">
        <f t="shared" si="4"/>
        <v/>
      </c>
      <c r="M76" s="27" t="str">
        <f t="shared" si="4"/>
        <v/>
      </c>
      <c r="N76" s="27" t="str">
        <f t="shared" si="4"/>
        <v/>
      </c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</row>
    <row r="77" spans="1:30" x14ac:dyDescent="0.25">
      <c r="A77" t="s">
        <v>33</v>
      </c>
      <c r="B77" s="27">
        <f>IF($B37*B63=0,"",$B37*B63)</f>
        <v>50</v>
      </c>
      <c r="C77" s="27">
        <f t="shared" ref="C77:N77" si="5">IF($B37*C63=0,"",$B37*C63)</f>
        <v>50</v>
      </c>
      <c r="D77" s="27">
        <f t="shared" si="5"/>
        <v>25</v>
      </c>
      <c r="E77" s="27" t="str">
        <f t="shared" si="5"/>
        <v/>
      </c>
      <c r="F77" s="27" t="str">
        <f t="shared" si="5"/>
        <v/>
      </c>
      <c r="G77" s="27" t="str">
        <f t="shared" si="5"/>
        <v/>
      </c>
      <c r="H77" s="27" t="str">
        <f t="shared" si="5"/>
        <v/>
      </c>
      <c r="I77" s="27" t="str">
        <f t="shared" si="5"/>
        <v/>
      </c>
      <c r="J77" s="27" t="str">
        <f t="shared" si="5"/>
        <v/>
      </c>
      <c r="K77" s="27" t="str">
        <f t="shared" si="5"/>
        <v/>
      </c>
      <c r="L77" s="27">
        <f t="shared" si="5"/>
        <v>25</v>
      </c>
      <c r="M77" s="27" t="str">
        <f t="shared" si="5"/>
        <v/>
      </c>
      <c r="N77" s="27" t="str">
        <f t="shared" si="5"/>
        <v/>
      </c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  <row r="78" spans="1:30" x14ac:dyDescent="0.25">
      <c r="A78" s="4" t="s">
        <v>99</v>
      </c>
      <c r="B78" s="27" t="str">
        <f t="shared" ref="B78:N78" si="6">IF($B38*B64=0,"",$B38*B64)</f>
        <v/>
      </c>
      <c r="C78" s="27" t="str">
        <f t="shared" si="6"/>
        <v/>
      </c>
      <c r="D78" s="27" t="str">
        <f t="shared" si="6"/>
        <v/>
      </c>
      <c r="E78" s="27" t="str">
        <f t="shared" si="6"/>
        <v/>
      </c>
      <c r="F78" s="27" t="str">
        <f t="shared" si="6"/>
        <v/>
      </c>
      <c r="G78" s="27" t="str">
        <f t="shared" si="6"/>
        <v/>
      </c>
      <c r="H78" s="27" t="str">
        <f t="shared" si="6"/>
        <v/>
      </c>
      <c r="I78" s="27" t="str">
        <f t="shared" si="6"/>
        <v/>
      </c>
      <c r="J78" s="27" t="str">
        <f t="shared" si="6"/>
        <v/>
      </c>
      <c r="K78" s="27" t="str">
        <f t="shared" si="6"/>
        <v/>
      </c>
      <c r="L78" s="27" t="str">
        <f t="shared" si="6"/>
        <v/>
      </c>
      <c r="M78" s="27" t="str">
        <f t="shared" si="6"/>
        <v/>
      </c>
      <c r="N78" s="27">
        <f t="shared" si="6"/>
        <v>24</v>
      </c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</row>
    <row r="79" spans="1:30" x14ac:dyDescent="0.25">
      <c r="A79" s="4" t="s">
        <v>100</v>
      </c>
      <c r="B79" s="27" t="str">
        <f>IF($B39*B65=0,"",$B39*B65)</f>
        <v/>
      </c>
      <c r="C79" s="27" t="str">
        <f t="shared" ref="C79:N79" si="7">IF($B39*C65=0,"",$B39*C65)</f>
        <v/>
      </c>
      <c r="D79" s="27" t="str">
        <f t="shared" si="7"/>
        <v/>
      </c>
      <c r="E79" s="27" t="str">
        <f t="shared" si="7"/>
        <v/>
      </c>
      <c r="F79" s="27" t="str">
        <f t="shared" si="7"/>
        <v/>
      </c>
      <c r="G79" s="27" t="str">
        <f t="shared" si="7"/>
        <v/>
      </c>
      <c r="H79" s="27" t="str">
        <f t="shared" si="7"/>
        <v/>
      </c>
      <c r="I79" s="27" t="str">
        <f t="shared" si="7"/>
        <v/>
      </c>
      <c r="J79" s="27" t="str">
        <f t="shared" si="7"/>
        <v/>
      </c>
      <c r="K79" s="27" t="str">
        <f t="shared" si="7"/>
        <v/>
      </c>
      <c r="L79" s="27" t="str">
        <f t="shared" si="7"/>
        <v/>
      </c>
      <c r="M79" s="27" t="str">
        <f t="shared" si="7"/>
        <v/>
      </c>
      <c r="N79" s="27" t="str">
        <f t="shared" si="7"/>
        <v/>
      </c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</row>
    <row r="80" spans="1:30" x14ac:dyDescent="0.25">
      <c r="A80" s="4" t="s">
        <v>101</v>
      </c>
      <c r="B80" s="27" t="str">
        <f t="shared" ref="B80:N80" si="8">IF(SUMPRODUCT($B40:$B42,B66:B68)=0,"",SUMPRODUCT($B40:$B42,B66:B68))</f>
        <v/>
      </c>
      <c r="C80" s="27" t="str">
        <f t="shared" si="8"/>
        <v/>
      </c>
      <c r="D80" s="27">
        <f t="shared" si="8"/>
        <v>10</v>
      </c>
      <c r="E80" s="27" t="str">
        <f t="shared" si="8"/>
        <v/>
      </c>
      <c r="F80" s="27">
        <f t="shared" si="8"/>
        <v>20</v>
      </c>
      <c r="G80" s="27" t="str">
        <f t="shared" si="8"/>
        <v/>
      </c>
      <c r="H80" s="27">
        <f t="shared" si="8"/>
        <v>30</v>
      </c>
      <c r="I80" s="27" t="str">
        <f t="shared" si="8"/>
        <v/>
      </c>
      <c r="J80" s="27" t="str">
        <f t="shared" si="8"/>
        <v/>
      </c>
      <c r="K80" s="27" t="str">
        <f t="shared" si="8"/>
        <v/>
      </c>
      <c r="L80" s="27" t="str">
        <f t="shared" si="8"/>
        <v/>
      </c>
      <c r="M80" s="27" t="str">
        <f t="shared" si="8"/>
        <v/>
      </c>
      <c r="N80" s="27" t="str">
        <f t="shared" si="8"/>
        <v/>
      </c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</row>
    <row r="81" spans="1:30" x14ac:dyDescent="0.25">
      <c r="A81" s="4" t="s">
        <v>102</v>
      </c>
      <c r="B81" s="27">
        <f>B53*B70</f>
        <v>0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3" spans="1:30" ht="13" x14ac:dyDescent="0.3">
      <c r="A83" s="22" t="s">
        <v>30</v>
      </c>
    </row>
    <row r="84" spans="1:30" x14ac:dyDescent="0.25">
      <c r="A84" s="4" t="s">
        <v>71</v>
      </c>
      <c r="B84" s="76">
        <f>F11</f>
        <v>25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79" t="s">
        <v>138</v>
      </c>
      <c r="P84" s="76"/>
      <c r="Q84" s="76"/>
      <c r="R84" s="76"/>
      <c r="S84" s="76"/>
      <c r="T84" s="76"/>
      <c r="U84" s="76"/>
      <c r="V84" s="29"/>
      <c r="W84" s="29"/>
      <c r="X84" s="29"/>
      <c r="Y84" s="29"/>
      <c r="Z84" s="29"/>
      <c r="AA84" s="29"/>
      <c r="AB84" s="29"/>
      <c r="AC84" s="29"/>
      <c r="AD84" s="29"/>
    </row>
    <row r="85" spans="1:30" x14ac:dyDescent="0.25">
      <c r="A85" s="85" t="s">
        <v>151</v>
      </c>
      <c r="B85" s="29">
        <v>0</v>
      </c>
      <c r="C85" s="29">
        <f>B85-B86+$B$84</f>
        <v>25</v>
      </c>
      <c r="D85" s="29">
        <f t="shared" ref="D85:N85" si="9">C85-C86+$B$84</f>
        <v>50</v>
      </c>
      <c r="E85" s="29">
        <f t="shared" si="9"/>
        <v>75</v>
      </c>
      <c r="F85" s="29">
        <f t="shared" si="9"/>
        <v>100</v>
      </c>
      <c r="G85" s="29">
        <f t="shared" si="9"/>
        <v>85</v>
      </c>
      <c r="H85" s="29">
        <f t="shared" si="9"/>
        <v>110</v>
      </c>
      <c r="I85" s="29">
        <f t="shared" si="9"/>
        <v>135</v>
      </c>
      <c r="J85" s="29">
        <f t="shared" si="9"/>
        <v>160</v>
      </c>
      <c r="K85" s="29">
        <f t="shared" si="9"/>
        <v>125</v>
      </c>
      <c r="L85" s="29">
        <f t="shared" si="9"/>
        <v>150</v>
      </c>
      <c r="M85" s="29">
        <f t="shared" si="9"/>
        <v>175</v>
      </c>
      <c r="N85" s="29">
        <f t="shared" si="9"/>
        <v>200</v>
      </c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:30" x14ac:dyDescent="0.25">
      <c r="A86" s="95" t="s">
        <v>161</v>
      </c>
      <c r="B86"/>
      <c r="C86"/>
      <c r="D86"/>
      <c r="E86"/>
      <c r="F86">
        <v>40</v>
      </c>
      <c r="G86"/>
      <c r="H86"/>
      <c r="I86"/>
      <c r="J86">
        <v>60</v>
      </c>
      <c r="K86"/>
      <c r="L86"/>
      <c r="M86"/>
      <c r="N86"/>
    </row>
    <row r="87" spans="1:30" x14ac:dyDescent="0.25">
      <c r="A87" s="95" t="s">
        <v>162</v>
      </c>
      <c r="B87"/>
      <c r="C87"/>
      <c r="D87"/>
      <c r="E87"/>
      <c r="F87"/>
      <c r="G87"/>
      <c r="H87"/>
      <c r="I87"/>
      <c r="J87"/>
      <c r="K87"/>
      <c r="L87"/>
      <c r="M87"/>
      <c r="N87">
        <v>225</v>
      </c>
    </row>
    <row r="88" spans="1:30" x14ac:dyDescent="0.25">
      <c r="A88" t="s">
        <v>37</v>
      </c>
      <c r="B88"/>
      <c r="C88"/>
      <c r="D88"/>
      <c r="E88"/>
      <c r="F88">
        <v>20</v>
      </c>
      <c r="G88"/>
      <c r="H88"/>
      <c r="I88"/>
      <c r="J88">
        <v>10</v>
      </c>
      <c r="K88"/>
      <c r="L88"/>
      <c r="M88"/>
      <c r="N88"/>
    </row>
    <row r="89" spans="1:30" x14ac:dyDescent="0.25">
      <c r="A89" t="s">
        <v>38</v>
      </c>
      <c r="B89"/>
      <c r="C89"/>
      <c r="D89"/>
      <c r="E89"/>
      <c r="F89">
        <v>20</v>
      </c>
      <c r="G89"/>
      <c r="H89"/>
      <c r="I89"/>
      <c r="J89">
        <v>20</v>
      </c>
      <c r="K89"/>
      <c r="L89"/>
      <c r="M89"/>
      <c r="N89"/>
    </row>
    <row r="90" spans="1:30" x14ac:dyDescent="0.25">
      <c r="A90" t="s">
        <v>39</v>
      </c>
      <c r="B90"/>
      <c r="C90"/>
      <c r="D90"/>
      <c r="E90"/>
      <c r="F90"/>
      <c r="G90"/>
      <c r="H90"/>
      <c r="I90"/>
      <c r="J90">
        <v>20</v>
      </c>
      <c r="K90"/>
      <c r="L90"/>
      <c r="M90"/>
      <c r="N90">
        <v>50</v>
      </c>
      <c r="R90" s="29"/>
    </row>
    <row r="91" spans="1:30" x14ac:dyDescent="0.25">
      <c r="A91" t="s">
        <v>40</v>
      </c>
      <c r="B91"/>
      <c r="C91"/>
      <c r="D91"/>
      <c r="E91"/>
      <c r="F91"/>
      <c r="G91"/>
      <c r="H91"/>
      <c r="I91"/>
      <c r="J91">
        <v>20</v>
      </c>
      <c r="K91"/>
      <c r="L91"/>
      <c r="M91"/>
      <c r="N91">
        <v>100</v>
      </c>
      <c r="R91" s="29"/>
    </row>
    <row r="92" spans="1:30" x14ac:dyDescent="0.25">
      <c r="A92" t="s">
        <v>41</v>
      </c>
      <c r="B92"/>
      <c r="C92"/>
      <c r="D92"/>
      <c r="E92"/>
      <c r="F92"/>
      <c r="G92"/>
      <c r="H92"/>
      <c r="I92"/>
      <c r="J92"/>
      <c r="K92"/>
      <c r="L92"/>
      <c r="M92"/>
      <c r="N92">
        <v>45</v>
      </c>
      <c r="R92" s="29"/>
    </row>
    <row r="93" spans="1:30" x14ac:dyDescent="0.25">
      <c r="A93" t="s">
        <v>42</v>
      </c>
      <c r="B93"/>
      <c r="C93"/>
      <c r="D93"/>
      <c r="E93"/>
      <c r="F93"/>
      <c r="G93"/>
      <c r="H93"/>
      <c r="I93"/>
      <c r="J93"/>
      <c r="K93"/>
      <c r="L93"/>
      <c r="M93"/>
      <c r="N93">
        <v>30</v>
      </c>
      <c r="R93" s="29"/>
    </row>
    <row r="94" spans="1:30" ht="13" thickBot="1" x14ac:dyDescent="0.3">
      <c r="R94" s="29"/>
    </row>
    <row r="95" spans="1:30" ht="13" x14ac:dyDescent="0.3">
      <c r="A95" s="22" t="s">
        <v>67</v>
      </c>
      <c r="B95" s="17" t="s">
        <v>0</v>
      </c>
      <c r="C95" s="20" t="s">
        <v>3</v>
      </c>
      <c r="D95" s="20" t="s">
        <v>1</v>
      </c>
      <c r="E95" s="12" t="s">
        <v>5</v>
      </c>
    </row>
    <row r="96" spans="1:30" ht="13" x14ac:dyDescent="0.3">
      <c r="A96" t="s">
        <v>43</v>
      </c>
      <c r="B96" s="18" t="s">
        <v>82</v>
      </c>
      <c r="C96" s="56">
        <v>5</v>
      </c>
      <c r="D96" s="5" t="s">
        <v>2</v>
      </c>
      <c r="E96" s="53">
        <v>2</v>
      </c>
      <c r="G96" s="32"/>
    </row>
    <row r="97" spans="1:14" x14ac:dyDescent="0.25">
      <c r="A97" t="s">
        <v>44</v>
      </c>
      <c r="B97" s="18" t="s">
        <v>78</v>
      </c>
      <c r="C97" s="56">
        <v>15</v>
      </c>
      <c r="D97" s="5" t="s">
        <v>2</v>
      </c>
      <c r="E97" s="53">
        <v>5</v>
      </c>
    </row>
    <row r="98" spans="1:14" x14ac:dyDescent="0.25">
      <c r="A98" t="s">
        <v>45</v>
      </c>
      <c r="B98" s="18" t="s">
        <v>79</v>
      </c>
      <c r="C98" s="56">
        <v>25</v>
      </c>
      <c r="D98" s="5" t="s">
        <v>2</v>
      </c>
      <c r="E98" s="53">
        <v>10</v>
      </c>
    </row>
    <row r="99" spans="1:14" x14ac:dyDescent="0.25">
      <c r="A99" t="s">
        <v>46</v>
      </c>
      <c r="B99" s="18" t="s">
        <v>80</v>
      </c>
      <c r="C99" s="56">
        <v>30</v>
      </c>
      <c r="D99" s="5" t="s">
        <v>2</v>
      </c>
      <c r="E99" s="53">
        <v>15</v>
      </c>
    </row>
    <row r="100" spans="1:14" ht="13" thickBot="1" x14ac:dyDescent="0.3">
      <c r="A100" t="s">
        <v>47</v>
      </c>
      <c r="B100" s="19" t="s">
        <v>81</v>
      </c>
      <c r="C100" s="67">
        <v>35</v>
      </c>
      <c r="D100" s="13" t="s">
        <v>2</v>
      </c>
      <c r="E100" s="54">
        <v>30</v>
      </c>
    </row>
    <row r="102" spans="1:14" ht="13" x14ac:dyDescent="0.3">
      <c r="A102" s="22" t="s">
        <v>126</v>
      </c>
      <c r="B102" s="14" t="s">
        <v>0</v>
      </c>
      <c r="C102" s="14" t="s">
        <v>3</v>
      </c>
      <c r="D102" s="14" t="s">
        <v>1</v>
      </c>
      <c r="E102" s="6" t="s">
        <v>5</v>
      </c>
      <c r="G102" s="41" t="s">
        <v>127</v>
      </c>
      <c r="I102" s="14"/>
      <c r="J102" s="14"/>
      <c r="K102" s="14"/>
      <c r="L102" s="6"/>
    </row>
    <row r="103" spans="1:14" ht="13" x14ac:dyDescent="0.3">
      <c r="A103" t="s">
        <v>43</v>
      </c>
      <c r="B103" s="15" t="s">
        <v>82</v>
      </c>
      <c r="C103">
        <v>5</v>
      </c>
      <c r="D103" s="5" t="s">
        <v>2</v>
      </c>
      <c r="E103">
        <v>10</v>
      </c>
      <c r="G103" s="41" t="s">
        <v>141</v>
      </c>
      <c r="I103" s="15"/>
      <c r="L103" s="2"/>
    </row>
    <row r="104" spans="1:14" ht="13" x14ac:dyDescent="0.3">
      <c r="A104" t="s">
        <v>44</v>
      </c>
      <c r="B104" s="15" t="s">
        <v>78</v>
      </c>
      <c r="C104">
        <v>15</v>
      </c>
      <c r="D104" s="5" t="s">
        <v>2</v>
      </c>
      <c r="E104">
        <v>15</v>
      </c>
      <c r="F104" s="7" t="s">
        <v>86</v>
      </c>
      <c r="G104" s="41" t="s">
        <v>128</v>
      </c>
      <c r="I104" s="15"/>
      <c r="L104" s="2"/>
    </row>
    <row r="105" spans="1:14" ht="13" x14ac:dyDescent="0.3">
      <c r="A105" t="s">
        <v>45</v>
      </c>
      <c r="B105" s="15" t="s">
        <v>79</v>
      </c>
      <c r="C105">
        <v>25</v>
      </c>
      <c r="D105" s="5" t="s">
        <v>2</v>
      </c>
      <c r="E105">
        <v>25</v>
      </c>
      <c r="F105" s="7" t="s">
        <v>86</v>
      </c>
      <c r="G105" s="41" t="s">
        <v>129</v>
      </c>
      <c r="I105" s="15"/>
      <c r="L105" s="2"/>
    </row>
    <row r="106" spans="1:14" ht="13" x14ac:dyDescent="0.3">
      <c r="A106" t="s">
        <v>46</v>
      </c>
      <c r="B106" s="15" t="s">
        <v>80</v>
      </c>
      <c r="C106">
        <v>30</v>
      </c>
      <c r="D106" s="5" t="s">
        <v>2</v>
      </c>
      <c r="E106">
        <v>35</v>
      </c>
      <c r="G106" s="41" t="s">
        <v>130</v>
      </c>
      <c r="I106" s="15"/>
      <c r="L106" s="2"/>
    </row>
    <row r="107" spans="1:14" ht="13" x14ac:dyDescent="0.3">
      <c r="A107" t="s">
        <v>47</v>
      </c>
      <c r="B107" s="15" t="s">
        <v>81</v>
      </c>
      <c r="C107">
        <v>35</v>
      </c>
      <c r="D107" s="5" t="s">
        <v>2</v>
      </c>
      <c r="E107">
        <v>45</v>
      </c>
      <c r="G107" s="64" t="s">
        <v>131</v>
      </c>
      <c r="I107" s="15"/>
      <c r="L107" s="2"/>
    </row>
    <row r="108" spans="1:14" x14ac:dyDescent="0.25">
      <c r="E108" s="2"/>
    </row>
    <row r="109" spans="1:14" ht="13" x14ac:dyDescent="0.3">
      <c r="A109" s="22" t="s">
        <v>160</v>
      </c>
    </row>
    <row r="110" spans="1:14" x14ac:dyDescent="0.25">
      <c r="A110" t="s">
        <v>72</v>
      </c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t="s">
        <v>73</v>
      </c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85" t="s">
        <v>146</v>
      </c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</row>
    <row r="113" spans="1:31" x14ac:dyDescent="0.25">
      <c r="A113" s="85" t="s">
        <v>147</v>
      </c>
      <c r="B113" s="28">
        <f>SUMPRODUCT(B89:B93,$E96:$E100)</f>
        <v>0</v>
      </c>
      <c r="C113" s="28">
        <f t="shared" ref="C113:N113" si="10">SUMPRODUCT(C89:C93,$E96:$E100)</f>
        <v>0</v>
      </c>
      <c r="D113" s="28">
        <f t="shared" si="10"/>
        <v>0</v>
      </c>
      <c r="E113" s="28">
        <f t="shared" si="10"/>
        <v>0</v>
      </c>
      <c r="F113" s="28">
        <f t="shared" si="10"/>
        <v>40</v>
      </c>
      <c r="G113" s="28">
        <f t="shared" si="10"/>
        <v>0</v>
      </c>
      <c r="H113" s="28">
        <f t="shared" si="10"/>
        <v>0</v>
      </c>
      <c r="I113" s="28">
        <f t="shared" si="10"/>
        <v>0</v>
      </c>
      <c r="J113" s="28">
        <f t="shared" si="10"/>
        <v>340</v>
      </c>
      <c r="K113" s="28">
        <f t="shared" si="10"/>
        <v>0</v>
      </c>
      <c r="L113" s="28">
        <f t="shared" si="10"/>
        <v>0</v>
      </c>
      <c r="M113" s="28">
        <f t="shared" si="10"/>
        <v>0</v>
      </c>
      <c r="N113" s="28">
        <f t="shared" si="10"/>
        <v>2825</v>
      </c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31" x14ac:dyDescent="0.25">
      <c r="A114" t="s">
        <v>74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31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P115" s="79" t="s">
        <v>138</v>
      </c>
      <c r="Q115" s="76"/>
      <c r="R115" s="76"/>
      <c r="S115" s="76"/>
      <c r="T115" s="76"/>
      <c r="U115" s="76"/>
      <c r="V115" s="76"/>
    </row>
    <row r="116" spans="1:31" ht="13" x14ac:dyDescent="0.3">
      <c r="A116" s="22" t="s">
        <v>159</v>
      </c>
      <c r="B116" s="28">
        <f t="shared" ref="B116:N116" si="11">-SUM(B73:B81)+SUM(B110:B114)</f>
        <v>-430</v>
      </c>
      <c r="C116" s="28">
        <f t="shared" si="11"/>
        <v>-110</v>
      </c>
      <c r="D116" s="28">
        <f t="shared" si="11"/>
        <v>-85</v>
      </c>
      <c r="E116" s="28">
        <f t="shared" si="11"/>
        <v>-40</v>
      </c>
      <c r="F116" s="28">
        <f t="shared" si="11"/>
        <v>-20</v>
      </c>
      <c r="G116" s="28">
        <f t="shared" si="11"/>
        <v>-40</v>
      </c>
      <c r="H116" s="28">
        <f t="shared" si="11"/>
        <v>-70</v>
      </c>
      <c r="I116" s="28">
        <f t="shared" si="11"/>
        <v>-40</v>
      </c>
      <c r="J116" s="28">
        <f t="shared" si="11"/>
        <v>300</v>
      </c>
      <c r="K116" s="28">
        <f t="shared" si="11"/>
        <v>-40</v>
      </c>
      <c r="L116" s="28">
        <f t="shared" si="11"/>
        <v>-65</v>
      </c>
      <c r="M116" s="28">
        <f t="shared" si="11"/>
        <v>-40</v>
      </c>
      <c r="N116" s="28">
        <f t="shared" si="11"/>
        <v>2801</v>
      </c>
      <c r="O116" s="28"/>
      <c r="P116" s="28"/>
      <c r="Q116" s="28"/>
      <c r="R116" s="28"/>
      <c r="S116" s="28"/>
      <c r="T116" s="28"/>
      <c r="U116" s="77"/>
      <c r="V116" s="28"/>
      <c r="W116" s="28"/>
      <c r="X116" s="28"/>
      <c r="Y116" s="28"/>
      <c r="Z116" s="28"/>
      <c r="AA116" s="28"/>
      <c r="AB116" s="28"/>
      <c r="AC116" s="28"/>
      <c r="AD116" s="28"/>
    </row>
    <row r="117" spans="1:31" ht="13" x14ac:dyDescent="0.3">
      <c r="A117" s="22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P117" s="79" t="s">
        <v>138</v>
      </c>
      <c r="Q117" s="76"/>
      <c r="R117" s="76"/>
      <c r="S117" s="76"/>
      <c r="T117" s="76"/>
      <c r="U117" s="76"/>
      <c r="V117" s="76"/>
    </row>
    <row r="118" spans="1:31" ht="13" x14ac:dyDescent="0.3">
      <c r="A118" s="22" t="s">
        <v>158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P118" s="79" t="s">
        <v>138</v>
      </c>
      <c r="Q118" s="76"/>
      <c r="R118" s="76"/>
      <c r="S118" s="76"/>
      <c r="T118" s="76"/>
      <c r="U118" s="76"/>
      <c r="V118" s="76"/>
    </row>
    <row r="119" spans="1:31" x14ac:dyDescent="0.25">
      <c r="A119" s="4" t="s">
        <v>48</v>
      </c>
      <c r="B119" s="28">
        <f t="shared" ref="B119:N119" si="12">SUM(B73:B81)</f>
        <v>430</v>
      </c>
      <c r="C119" s="28">
        <f t="shared" si="12"/>
        <v>110</v>
      </c>
      <c r="D119" s="28">
        <f t="shared" si="12"/>
        <v>85</v>
      </c>
      <c r="E119" s="28">
        <f t="shared" si="12"/>
        <v>40</v>
      </c>
      <c r="F119" s="28">
        <f t="shared" si="12"/>
        <v>60</v>
      </c>
      <c r="G119" s="28">
        <f t="shared" si="12"/>
        <v>40</v>
      </c>
      <c r="H119" s="28">
        <f t="shared" si="12"/>
        <v>70</v>
      </c>
      <c r="I119" s="28">
        <f t="shared" si="12"/>
        <v>40</v>
      </c>
      <c r="J119" s="28">
        <f t="shared" si="12"/>
        <v>40</v>
      </c>
      <c r="K119" s="28">
        <f t="shared" si="12"/>
        <v>40</v>
      </c>
      <c r="L119" s="28">
        <f t="shared" si="12"/>
        <v>65</v>
      </c>
      <c r="M119" s="28">
        <f t="shared" si="12"/>
        <v>40</v>
      </c>
      <c r="N119" s="28">
        <f t="shared" si="12"/>
        <v>24</v>
      </c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</row>
    <row r="120" spans="1:31" x14ac:dyDescent="0.25">
      <c r="A120" s="4" t="s">
        <v>49</v>
      </c>
      <c r="B120" s="28">
        <f t="shared" ref="B120:N120" si="13">+B119/(1+$B$15)^B59</f>
        <v>430</v>
      </c>
      <c r="C120" s="28">
        <f t="shared" si="13"/>
        <v>101.85185185185185</v>
      </c>
      <c r="D120" s="28">
        <f t="shared" si="13"/>
        <v>72.873799725651565</v>
      </c>
      <c r="E120" s="28">
        <f t="shared" si="13"/>
        <v>31.753289640806784</v>
      </c>
      <c r="F120" s="28">
        <f t="shared" si="13"/>
        <v>44.101791167787198</v>
      </c>
      <c r="G120" s="28">
        <f t="shared" si="13"/>
        <v>27.223327881350119</v>
      </c>
      <c r="H120" s="28">
        <f t="shared" si="13"/>
        <v>44.111873881817317</v>
      </c>
      <c r="I120" s="28">
        <f t="shared" si="13"/>
        <v>23.339615810485352</v>
      </c>
      <c r="J120" s="28">
        <f t="shared" si="13"/>
        <v>21.610755380079031</v>
      </c>
      <c r="K120" s="28">
        <f t="shared" si="13"/>
        <v>20.009958685258361</v>
      </c>
      <c r="L120" s="28">
        <f t="shared" si="13"/>
        <v>30.107576725504476</v>
      </c>
      <c r="M120" s="28">
        <f t="shared" si="13"/>
        <v>17.155314373506826</v>
      </c>
      <c r="N120" s="28">
        <f t="shared" si="13"/>
        <v>9.5307302075037903</v>
      </c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</row>
    <row r="121" spans="1:31" x14ac:dyDescent="0.25">
      <c r="A121" s="4" t="s">
        <v>56</v>
      </c>
      <c r="B121" s="28">
        <f>SUM(B119:N119)</f>
        <v>1084</v>
      </c>
      <c r="C121" s="39" t="s">
        <v>86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</row>
    <row r="122" spans="1:31" ht="13" x14ac:dyDescent="0.3">
      <c r="A122" s="4" t="s">
        <v>50</v>
      </c>
      <c r="B122" s="28">
        <f>SUM(B120:N120)</f>
        <v>873.66988533160259</v>
      </c>
      <c r="C122" s="39" t="s">
        <v>85</v>
      </c>
      <c r="D122" s="55" t="s">
        <v>88</v>
      </c>
      <c r="E122" s="57"/>
      <c r="F122" s="57"/>
      <c r="G122" s="57"/>
      <c r="H122" s="57"/>
      <c r="I122" s="57"/>
      <c r="J122" s="57"/>
      <c r="K122" s="57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</row>
    <row r="123" spans="1:31" ht="13" x14ac:dyDescent="0.3">
      <c r="A123" s="1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</row>
    <row r="124" spans="1:31" ht="13" x14ac:dyDescent="0.3">
      <c r="A124" s="22" t="s">
        <v>157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79" t="s">
        <v>138</v>
      </c>
      <c r="Q124" s="57"/>
      <c r="R124" s="57"/>
      <c r="S124" s="57"/>
      <c r="T124" s="57"/>
      <c r="U124" s="57"/>
      <c r="V124" s="57"/>
      <c r="W124" s="28"/>
      <c r="X124" s="28"/>
      <c r="Y124" s="28"/>
      <c r="Z124" s="28"/>
      <c r="AA124" s="28"/>
      <c r="AB124" s="28"/>
      <c r="AC124" s="28"/>
      <c r="AD124" s="28"/>
    </row>
    <row r="125" spans="1:31" x14ac:dyDescent="0.25">
      <c r="A125" s="4" t="s">
        <v>51</v>
      </c>
      <c r="B125" s="28">
        <f>SUM(B110:B114)</f>
        <v>0</v>
      </c>
      <c r="C125" s="28">
        <f t="shared" ref="C125:N125" si="14">SUM(C110:C114)</f>
        <v>0</v>
      </c>
      <c r="D125" s="28">
        <f t="shared" si="14"/>
        <v>0</v>
      </c>
      <c r="E125" s="28">
        <f t="shared" si="14"/>
        <v>0</v>
      </c>
      <c r="F125" s="28">
        <f t="shared" si="14"/>
        <v>40</v>
      </c>
      <c r="G125" s="28">
        <f t="shared" si="14"/>
        <v>0</v>
      </c>
      <c r="H125" s="28">
        <f t="shared" si="14"/>
        <v>0</v>
      </c>
      <c r="I125" s="28">
        <f t="shared" si="14"/>
        <v>0</v>
      </c>
      <c r="J125" s="28">
        <f t="shared" si="14"/>
        <v>340</v>
      </c>
      <c r="K125" s="28">
        <f t="shared" si="14"/>
        <v>0</v>
      </c>
      <c r="L125" s="28">
        <f t="shared" si="14"/>
        <v>0</v>
      </c>
      <c r="M125" s="28">
        <f t="shared" si="14"/>
        <v>0</v>
      </c>
      <c r="N125" s="28">
        <f t="shared" si="14"/>
        <v>2825</v>
      </c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</row>
    <row r="126" spans="1:31" x14ac:dyDescent="0.25">
      <c r="A126" s="4" t="s">
        <v>52</v>
      </c>
      <c r="B126" s="28">
        <f t="shared" ref="B126:N126" si="15">+B125/(1+$B$15)^B59</f>
        <v>0</v>
      </c>
      <c r="C126" s="28">
        <f t="shared" si="15"/>
        <v>0</v>
      </c>
      <c r="D126" s="28">
        <f t="shared" si="15"/>
        <v>0</v>
      </c>
      <c r="E126" s="28">
        <f t="shared" si="15"/>
        <v>0</v>
      </c>
      <c r="F126" s="28">
        <f t="shared" si="15"/>
        <v>29.401194111858128</v>
      </c>
      <c r="G126" s="28">
        <f t="shared" si="15"/>
        <v>0</v>
      </c>
      <c r="H126" s="28">
        <f t="shared" si="15"/>
        <v>0</v>
      </c>
      <c r="I126" s="28">
        <f t="shared" si="15"/>
        <v>0</v>
      </c>
      <c r="J126" s="28">
        <f t="shared" si="15"/>
        <v>183.69142073067175</v>
      </c>
      <c r="K126" s="28">
        <f t="shared" si="15"/>
        <v>0</v>
      </c>
      <c r="L126" s="28">
        <f t="shared" si="15"/>
        <v>0</v>
      </c>
      <c r="M126" s="28">
        <f t="shared" si="15"/>
        <v>0</v>
      </c>
      <c r="N126" s="28">
        <f t="shared" si="15"/>
        <v>1121.8463681749254</v>
      </c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</row>
    <row r="127" spans="1:31" x14ac:dyDescent="0.25">
      <c r="A127" s="4" t="s">
        <v>57</v>
      </c>
      <c r="B127" s="28">
        <f>SUM(B125:N125)</f>
        <v>3205</v>
      </c>
      <c r="C127" s="39" t="s">
        <v>86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31" ht="13" x14ac:dyDescent="0.3">
      <c r="A128" s="4" t="s">
        <v>58</v>
      </c>
      <c r="B128" s="28">
        <f>SUM(B126:N126)</f>
        <v>1334.9389830174553</v>
      </c>
      <c r="C128" s="39" t="s">
        <v>85</v>
      </c>
      <c r="D128" s="55" t="s">
        <v>84</v>
      </c>
      <c r="E128" s="57"/>
      <c r="F128" s="57"/>
      <c r="G128" s="57"/>
      <c r="H128" s="57"/>
      <c r="I128" s="57"/>
      <c r="J128" s="57"/>
      <c r="K128" s="57"/>
      <c r="L128" s="28"/>
      <c r="M128" s="28"/>
      <c r="N128" s="28"/>
    </row>
    <row r="129" spans="1:16" x14ac:dyDescent="0.25">
      <c r="A129" s="4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6" ht="13" x14ac:dyDescent="0.3">
      <c r="A130" s="22" t="s">
        <v>61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</row>
    <row r="131" spans="1:16" x14ac:dyDescent="0.25">
      <c r="A131" s="4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6" ht="13" x14ac:dyDescent="0.3">
      <c r="A132" s="1" t="s">
        <v>105</v>
      </c>
      <c r="B132" s="28">
        <f>B128-B122</f>
        <v>461.26909768585267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6" ht="13" x14ac:dyDescent="0.3">
      <c r="A133" s="1" t="s">
        <v>110</v>
      </c>
      <c r="B133" s="28">
        <f>B132+B132/((1+B15)^(B9)-1)</f>
        <v>765.10138405198745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</row>
    <row r="134" spans="1:16" ht="13" x14ac:dyDescent="0.3">
      <c r="A134" s="1" t="s">
        <v>111</v>
      </c>
      <c r="B134" s="28">
        <f>B133*B15</f>
        <v>61.208110724158999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6" ht="13" x14ac:dyDescent="0.3">
      <c r="A135" s="1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6" ht="13" x14ac:dyDescent="0.3">
      <c r="A136" s="1" t="s">
        <v>117</v>
      </c>
      <c r="B136" s="28">
        <f>B128/B122</f>
        <v>1.5279672624984406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6" ht="13" x14ac:dyDescent="0.3">
      <c r="A137" s="1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6" ht="13" x14ac:dyDescent="0.3">
      <c r="A138" s="1" t="s">
        <v>116</v>
      </c>
      <c r="B138" s="30">
        <f>IRR(B116:N116)</f>
        <v>0.1315216576373599</v>
      </c>
      <c r="C138" s="34" t="s">
        <v>86</v>
      </c>
      <c r="D138" s="55" t="s">
        <v>83</v>
      </c>
      <c r="E138" s="58"/>
      <c r="F138" s="58"/>
      <c r="G138" s="58"/>
      <c r="H138" s="58"/>
      <c r="I138" s="58"/>
      <c r="J138" s="58"/>
      <c r="K138" s="29"/>
      <c r="L138" s="29"/>
      <c r="M138" s="29"/>
      <c r="N138" s="29"/>
    </row>
    <row r="139" spans="1:16" ht="13" x14ac:dyDescent="0.3">
      <c r="A139" s="22" t="s">
        <v>153</v>
      </c>
      <c r="B139" s="30"/>
      <c r="C139" s="92" t="s">
        <v>86</v>
      </c>
      <c r="D139" s="93" t="s">
        <v>152</v>
      </c>
      <c r="E139" s="94"/>
      <c r="F139" s="58"/>
      <c r="G139" s="58"/>
      <c r="H139" s="58"/>
      <c r="I139" s="58"/>
      <c r="J139" s="58"/>
      <c r="K139" s="58"/>
      <c r="L139" s="58"/>
      <c r="M139" s="58"/>
      <c r="N139" s="58"/>
      <c r="O139" s="56"/>
      <c r="P139" s="76"/>
    </row>
    <row r="140" spans="1:16" ht="13" x14ac:dyDescent="0.3">
      <c r="A140" s="1" t="s">
        <v>106</v>
      </c>
      <c r="B140" s="28">
        <f>SUM(B74:G79)</f>
        <v>495</v>
      </c>
      <c r="C140" s="27"/>
      <c r="D140" s="31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6" ht="13" x14ac:dyDescent="0.3">
      <c r="A141" s="1"/>
      <c r="B141" s="28"/>
      <c r="C141" s="27"/>
      <c r="D141" s="31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6" ht="13" x14ac:dyDescent="0.3">
      <c r="A142" s="1"/>
    </row>
    <row r="143" spans="1:16" ht="14.5" x14ac:dyDescent="0.35">
      <c r="A143" s="129" t="s">
        <v>167</v>
      </c>
      <c r="B143" s="133" t="s">
        <v>149</v>
      </c>
      <c r="C143" s="68"/>
      <c r="D143" s="68"/>
      <c r="E143" s="69"/>
      <c r="F143" s="70"/>
      <c r="G143" s="69"/>
      <c r="H143" s="69"/>
      <c r="I143" s="69"/>
    </row>
    <row r="144" spans="1:16" ht="14.5" x14ac:dyDescent="0.35">
      <c r="A144" s="130" t="s">
        <v>168</v>
      </c>
      <c r="B144" s="134" t="s">
        <v>120</v>
      </c>
      <c r="C144" s="135"/>
      <c r="D144" s="136"/>
      <c r="E144" s="72"/>
      <c r="F144" s="72"/>
      <c r="G144" s="72"/>
      <c r="H144" s="80"/>
      <c r="I144" s="80"/>
    </row>
    <row r="145" spans="1:14" ht="13" x14ac:dyDescent="0.3">
      <c r="A145" s="1"/>
    </row>
    <row r="146" spans="1:14" ht="14.5" x14ac:dyDescent="0.35">
      <c r="A146" s="82" t="s">
        <v>133</v>
      </c>
      <c r="B146" s="6"/>
      <c r="C146" s="6"/>
      <c r="D146" s="6"/>
    </row>
    <row r="147" spans="1:14" ht="13" x14ac:dyDescent="0.3">
      <c r="A147" s="1"/>
      <c r="B147" s="6"/>
      <c r="C147" s="6"/>
      <c r="D147" s="6"/>
    </row>
    <row r="148" spans="1:14" ht="15.5" x14ac:dyDescent="0.35">
      <c r="A148" s="131" t="s">
        <v>172</v>
      </c>
      <c r="B148" s="98"/>
      <c r="C148" s="132"/>
      <c r="D148" s="86" t="s">
        <v>154</v>
      </c>
      <c r="E148" s="87"/>
      <c r="F148" s="97"/>
      <c r="G148" s="97"/>
      <c r="H148" s="97"/>
      <c r="I148" s="97"/>
      <c r="J148" s="56"/>
      <c r="K148" s="56"/>
      <c r="L148" s="56"/>
    </row>
    <row r="149" spans="1:14" ht="15.5" x14ac:dyDescent="0.35">
      <c r="A149" s="107"/>
      <c r="B149" s="108"/>
      <c r="C149" s="109"/>
      <c r="D149" s="109"/>
      <c r="E149" s="110"/>
      <c r="F149" s="111"/>
      <c r="G149" s="111"/>
      <c r="H149" s="111"/>
      <c r="I149" s="111"/>
    </row>
    <row r="150" spans="1:14" ht="15.5" x14ac:dyDescent="0.35">
      <c r="A150" s="120" t="s">
        <v>171</v>
      </c>
      <c r="B150" s="121"/>
      <c r="C150"/>
      <c r="D150" s="122"/>
      <c r="E150" s="118"/>
      <c r="F150" s="118"/>
      <c r="G150"/>
      <c r="H150"/>
      <c r="I150"/>
      <c r="J150"/>
      <c r="K150"/>
      <c r="L150"/>
      <c r="M150"/>
      <c r="N150"/>
    </row>
    <row r="151" spans="1:14" ht="15.5" x14ac:dyDescent="0.35">
      <c r="A151" s="120" t="s">
        <v>155</v>
      </c>
      <c r="B151" s="85"/>
      <c r="C151"/>
      <c r="D151" s="123"/>
      <c r="E151" s="118"/>
      <c r="F151" s="118"/>
      <c r="G151"/>
      <c r="H151"/>
      <c r="I151"/>
      <c r="J151"/>
      <c r="K151"/>
      <c r="L151"/>
      <c r="M151"/>
      <c r="N151"/>
    </row>
    <row r="152" spans="1:14" ht="15.5" x14ac:dyDescent="0.35">
      <c r="A152" s="119"/>
      <c r="B152" s="108"/>
      <c r="C152" s="124"/>
      <c r="D152" s="109"/>
      <c r="E152" s="110"/>
      <c r="F152" s="111"/>
      <c r="G152" s="111"/>
      <c r="H152" s="111"/>
      <c r="I152" s="111"/>
    </row>
    <row r="153" spans="1:14" ht="15.5" x14ac:dyDescent="0.35">
      <c r="A153" s="126" t="s">
        <v>173</v>
      </c>
      <c r="B153" s="128"/>
      <c r="C153" s="128"/>
      <c r="D153" s="115"/>
      <c r="E153" s="80"/>
      <c r="F153" s="80"/>
      <c r="G153"/>
      <c r="H153" s="111"/>
      <c r="I153" s="111"/>
    </row>
    <row r="154" spans="1:14" ht="15.5" x14ac:dyDescent="0.35">
      <c r="A154" s="120" t="s">
        <v>156</v>
      </c>
      <c r="B154" s="128"/>
      <c r="C154" s="128"/>
      <c r="D154" s="60"/>
      <c r="E154" s="60"/>
      <c r="F154" s="60"/>
      <c r="G154"/>
      <c r="H154" s="111"/>
      <c r="I154" s="111"/>
    </row>
    <row r="155" spans="1:14" ht="15.5" x14ac:dyDescent="0.35">
      <c r="A155" s="119"/>
      <c r="B155" s="108"/>
      <c r="C155" s="124"/>
      <c r="D155" s="109"/>
      <c r="E155" s="110"/>
      <c r="F155" s="111"/>
      <c r="G155" s="111"/>
      <c r="H155" s="111"/>
      <c r="I155" s="111"/>
    </row>
    <row r="156" spans="1:14" ht="15.5" customHeight="1" x14ac:dyDescent="0.35">
      <c r="A156" s="146" t="s">
        <v>163</v>
      </c>
      <c r="B156" s="146"/>
      <c r="C156" s="146"/>
      <c r="D156" s="117"/>
      <c r="E156" s="114"/>
      <c r="F156" s="114"/>
      <c r="G156" s="112"/>
      <c r="H156" s="112"/>
      <c r="I156" s="111"/>
    </row>
    <row r="157" spans="1:14" ht="15.5" x14ac:dyDescent="0.35">
      <c r="A157" s="125"/>
      <c r="B157" s="125"/>
      <c r="C157" s="125"/>
      <c r="D157" s="116"/>
      <c r="E157" s="112"/>
      <c r="F157" s="112"/>
      <c r="G157" s="112"/>
      <c r="H157" s="112"/>
      <c r="I157" s="111"/>
    </row>
    <row r="158" spans="1:14" ht="15.5" x14ac:dyDescent="0.35">
      <c r="A158" s="126" t="s">
        <v>164</v>
      </c>
      <c r="B158" s="6"/>
      <c r="C158" s="6"/>
      <c r="D158" s="6"/>
    </row>
    <row r="159" spans="1:14" ht="15.65" customHeight="1" x14ac:dyDescent="0.35">
      <c r="A159" s="126" t="s">
        <v>148</v>
      </c>
      <c r="B159" s="113"/>
      <c r="D159" s="127"/>
      <c r="E159" s="80"/>
      <c r="F159" s="80"/>
      <c r="I159" s="145"/>
      <c r="J159" s="145"/>
    </row>
    <row r="160" spans="1:14" x14ac:dyDescent="0.25">
      <c r="C160"/>
    </row>
    <row r="161" spans="1:15" ht="13" x14ac:dyDescent="0.3">
      <c r="A161" s="4"/>
      <c r="B161" s="6"/>
      <c r="C161" s="6"/>
      <c r="F161"/>
      <c r="G161"/>
      <c r="H161"/>
      <c r="I161"/>
    </row>
    <row r="162" spans="1:15" x14ac:dyDescent="0.25">
      <c r="B162" s="137"/>
      <c r="C162" s="137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x14ac:dyDescent="0.25">
      <c r="B163" s="137"/>
      <c r="C163" s="137"/>
      <c r="D163"/>
      <c r="E163"/>
      <c r="F163"/>
      <c r="G163"/>
      <c r="H163"/>
      <c r="I163"/>
      <c r="J163" s="137"/>
      <c r="K163" s="137"/>
      <c r="L163"/>
      <c r="M163"/>
      <c r="N163"/>
      <c r="O163"/>
    </row>
    <row r="164" spans="1:15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x14ac:dyDescent="0.25">
      <c r="B166"/>
      <c r="C166"/>
      <c r="D166"/>
      <c r="E166" s="16"/>
      <c r="L166"/>
      <c r="M166"/>
      <c r="N166"/>
      <c r="O166"/>
    </row>
    <row r="167" spans="1:15" x14ac:dyDescent="0.25">
      <c r="B167"/>
      <c r="C167"/>
      <c r="D167"/>
      <c r="E167" s="16"/>
      <c r="L167"/>
      <c r="M167"/>
      <c r="N167"/>
      <c r="O167"/>
    </row>
    <row r="168" spans="1:15" x14ac:dyDescent="0.25">
      <c r="B168"/>
      <c r="C168"/>
      <c r="D168"/>
      <c r="E168" s="16"/>
      <c r="L168"/>
      <c r="M168"/>
      <c r="N168"/>
      <c r="O168"/>
    </row>
    <row r="169" spans="1:15" x14ac:dyDescent="0.25">
      <c r="B169"/>
      <c r="C169"/>
      <c r="D169"/>
      <c r="E169" s="16"/>
      <c r="L169"/>
      <c r="M169"/>
      <c r="N169"/>
      <c r="O169"/>
    </row>
    <row r="170" spans="1:15" x14ac:dyDescent="0.25">
      <c r="B170"/>
      <c r="C170"/>
      <c r="D170"/>
      <c r="E170" s="16"/>
      <c r="L170"/>
      <c r="M170"/>
      <c r="N170"/>
      <c r="O170"/>
    </row>
    <row r="171" spans="1:15" x14ac:dyDescent="0.25">
      <c r="B171"/>
      <c r="C171"/>
      <c r="D171"/>
      <c r="E171" s="16"/>
      <c r="L171"/>
      <c r="M171"/>
      <c r="N171"/>
      <c r="O171"/>
    </row>
    <row r="172" spans="1:15" x14ac:dyDescent="0.25">
      <c r="B172"/>
      <c r="C172"/>
      <c r="D172"/>
      <c r="E172" s="16"/>
      <c r="L172"/>
      <c r="M172"/>
      <c r="N172"/>
      <c r="O172"/>
    </row>
    <row r="173" spans="1:15" x14ac:dyDescent="0.25">
      <c r="B173"/>
      <c r="C173"/>
      <c r="D173"/>
      <c r="L173"/>
      <c r="M173"/>
      <c r="N173"/>
      <c r="O173"/>
    </row>
    <row r="174" spans="1:15" x14ac:dyDescent="0.25">
      <c r="B174"/>
      <c r="C174"/>
      <c r="D174"/>
      <c r="L174"/>
      <c r="M174"/>
      <c r="N174"/>
      <c r="O174"/>
    </row>
    <row r="175" spans="1:15" ht="13" x14ac:dyDescent="0.3">
      <c r="B175"/>
      <c r="C175"/>
      <c r="D175"/>
      <c r="F175" s="6"/>
      <c r="L175"/>
      <c r="M175"/>
      <c r="N175"/>
      <c r="O175"/>
    </row>
    <row r="176" spans="1:15" x14ac:dyDescent="0.25">
      <c r="B176"/>
      <c r="C176"/>
      <c r="D176"/>
      <c r="L176"/>
      <c r="M176"/>
      <c r="N176"/>
      <c r="O176"/>
    </row>
    <row r="177" spans="2:15" x14ac:dyDescent="0.25">
      <c r="B177"/>
      <c r="C177"/>
      <c r="D177"/>
      <c r="L177"/>
      <c r="M177"/>
      <c r="N177"/>
      <c r="O177"/>
    </row>
    <row r="178" spans="2:15" x14ac:dyDescent="0.25">
      <c r="B178"/>
      <c r="C178"/>
      <c r="D178"/>
      <c r="L178"/>
      <c r="M178"/>
      <c r="N178"/>
      <c r="O178"/>
    </row>
    <row r="179" spans="2:15" x14ac:dyDescent="0.25">
      <c r="B179"/>
      <c r="C179"/>
      <c r="D179"/>
      <c r="L179"/>
      <c r="M179"/>
      <c r="N179"/>
      <c r="O179"/>
    </row>
    <row r="180" spans="2:15" x14ac:dyDescent="0.25">
      <c r="B180"/>
      <c r="C180"/>
      <c r="D180"/>
      <c r="L180"/>
      <c r="M180"/>
      <c r="N180"/>
      <c r="O180"/>
    </row>
    <row r="181" spans="2:15" ht="13" x14ac:dyDescent="0.3">
      <c r="B181"/>
      <c r="C181"/>
      <c r="D181"/>
      <c r="E181" s="33"/>
      <c r="L181"/>
      <c r="M181"/>
      <c r="N181"/>
      <c r="O181"/>
    </row>
    <row r="182" spans="2:15" ht="13" x14ac:dyDescent="0.3">
      <c r="B182"/>
      <c r="C182"/>
      <c r="D182"/>
      <c r="E182" s="33"/>
    </row>
    <row r="183" spans="2:15" x14ac:dyDescent="0.25">
      <c r="B183"/>
      <c r="C183"/>
      <c r="D183"/>
    </row>
    <row r="184" spans="2:15" x14ac:dyDescent="0.25">
      <c r="B184"/>
      <c r="C184"/>
      <c r="D184"/>
    </row>
    <row r="185" spans="2:15" x14ac:dyDescent="0.25">
      <c r="B185"/>
      <c r="C185"/>
      <c r="D185"/>
    </row>
  </sheetData>
  <mergeCells count="7">
    <mergeCell ref="B163:C163"/>
    <mergeCell ref="C20:D20"/>
    <mergeCell ref="E1:O2"/>
    <mergeCell ref="B162:C162"/>
    <mergeCell ref="J163:K163"/>
    <mergeCell ref="I159:J159"/>
    <mergeCell ref="A156:C156"/>
  </mergeCells>
  <phoneticPr fontId="0" type="noConversion"/>
  <printOptions gridLines="1"/>
  <pageMargins left="1.29" right="0.75" top="1" bottom="1" header="0.5" footer="0.5"/>
  <pageSetup scale="62" fitToHeight="3" orientation="landscape" horizontalDpi="4294967295" r:id="rId1"/>
  <headerFooter alignWithMargins="0"/>
  <rowBreaks count="2" manualBreakCount="2">
    <brk id="56" max="16" man="1"/>
    <brk id="10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Timber Template 2020</vt:lpstr>
      <vt:lpstr>Sheet2</vt:lpstr>
      <vt:lpstr>Sheet 3</vt:lpstr>
      <vt:lpstr>'Timber Template 2020'!Print_Area</vt:lpstr>
    </vt:vector>
  </TitlesOfParts>
  <Company>NCSU Forestry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John Galt</cp:lastModifiedBy>
  <cp:lastPrinted>2018-02-01T03:06:26Z</cp:lastPrinted>
  <dcterms:created xsi:type="dcterms:W3CDTF">2003-10-16T19:24:51Z</dcterms:created>
  <dcterms:modified xsi:type="dcterms:W3CDTF">2022-12-26T18:47:33Z</dcterms:modified>
</cp:coreProperties>
</file>